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egovg01-my.sharepoint.com/personal/riina_senipalu_justdigi_ee/Documents/Dokumendid/Ministri KK muutmine/III_muutmine_15.05.2025/"/>
    </mc:Choice>
  </mc:AlternateContent>
  <xr:revisionPtr revIDLastSave="61" documentId="8_{B76D92EA-5896-44AA-8083-119084299D41}" xr6:coauthVersionLast="47" xr6:coauthVersionMax="47" xr10:uidLastSave="{3A00F799-53A7-4AAA-8E32-A129E1DD5B57}"/>
  <bookViews>
    <workbookView xWindow="-120" yWindow="-120" windowWidth="29040" windowHeight="15720" xr2:uid="{B5AE3E6D-D575-4A03-B96E-907D2B6483AE}"/>
  </bookViews>
  <sheets>
    <sheet name="Lisa 1.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3" l="1"/>
  <c r="I33" i="3"/>
  <c r="I16" i="3"/>
  <c r="K106" i="3"/>
  <c r="J106" i="3"/>
  <c r="K163" i="3" l="1"/>
  <c r="K162" i="3"/>
  <c r="K153" i="3"/>
  <c r="J161" i="3"/>
  <c r="K161" i="3" s="1"/>
  <c r="I161" i="3"/>
  <c r="K132" i="3"/>
  <c r="K137" i="3"/>
  <c r="K138" i="3"/>
  <c r="K139" i="3"/>
  <c r="K126" i="3"/>
  <c r="K30" i="3"/>
  <c r="K31" i="3"/>
  <c r="K44" i="3"/>
  <c r="K51" i="3"/>
  <c r="K61" i="3"/>
  <c r="K66" i="3"/>
  <c r="K67" i="3"/>
  <c r="K68" i="3"/>
  <c r="K69" i="3"/>
  <c r="K70" i="3"/>
  <c r="K71" i="3"/>
  <c r="K72" i="3"/>
  <c r="K74" i="3"/>
  <c r="K83" i="3"/>
  <c r="K84" i="3"/>
  <c r="K96" i="3"/>
  <c r="K97" i="3"/>
  <c r="K98" i="3"/>
  <c r="K99" i="3"/>
  <c r="K100" i="3"/>
  <c r="K101" i="3"/>
  <c r="K102" i="3"/>
  <c r="K103" i="3"/>
  <c r="K104" i="3"/>
  <c r="J38" i="3"/>
  <c r="F86" i="3"/>
  <c r="F21" i="3" s="1"/>
  <c r="H59" i="3"/>
  <c r="K59" i="3" s="1"/>
  <c r="G20" i="3"/>
  <c r="G18" i="3"/>
  <c r="H95" i="3"/>
  <c r="K95" i="3" s="1"/>
  <c r="H96" i="3"/>
  <c r="G94" i="3"/>
  <c r="G75" i="3" s="1"/>
  <c r="F94" i="3"/>
  <c r="G21" i="3"/>
  <c r="G89" i="3"/>
  <c r="F89" i="3"/>
  <c r="H89" i="3" s="1"/>
  <c r="K89" i="3" s="1"/>
  <c r="H93" i="3"/>
  <c r="K93" i="3" s="1"/>
  <c r="G92" i="3"/>
  <c r="F92" i="3"/>
  <c r="G76" i="3"/>
  <c r="F76" i="3"/>
  <c r="G53" i="3"/>
  <c r="G52" i="3" s="1"/>
  <c r="F53" i="3"/>
  <c r="F52" i="3" s="1"/>
  <c r="G49" i="3"/>
  <c r="F49" i="3"/>
  <c r="G40" i="3"/>
  <c r="F40" i="3"/>
  <c r="G38" i="3"/>
  <c r="F38" i="3"/>
  <c r="G33" i="3"/>
  <c r="F33" i="3"/>
  <c r="H33" i="3" s="1"/>
  <c r="G29" i="3"/>
  <c r="F29" i="3"/>
  <c r="F26" i="3"/>
  <c r="G26" i="3"/>
  <c r="F24" i="3"/>
  <c r="G24" i="3"/>
  <c r="F25" i="3"/>
  <c r="G25" i="3"/>
  <c r="F17" i="3"/>
  <c r="G17" i="3"/>
  <c r="F18" i="3"/>
  <c r="F19" i="3"/>
  <c r="G19" i="3"/>
  <c r="F20" i="3"/>
  <c r="F22" i="3"/>
  <c r="G22" i="3"/>
  <c r="F23" i="3"/>
  <c r="G23" i="3"/>
  <c r="F11" i="3"/>
  <c r="G11" i="3"/>
  <c r="F12" i="3"/>
  <c r="G12" i="3"/>
  <c r="F13" i="3"/>
  <c r="G13" i="3"/>
  <c r="F14" i="3"/>
  <c r="G14" i="3"/>
  <c r="F15" i="3"/>
  <c r="G15" i="3"/>
  <c r="H27" i="3"/>
  <c r="K27" i="3" s="1"/>
  <c r="H30" i="3"/>
  <c r="H31" i="3"/>
  <c r="H32" i="3"/>
  <c r="K32" i="3" s="1"/>
  <c r="H34" i="3"/>
  <c r="K34" i="3" s="1"/>
  <c r="H35" i="3"/>
  <c r="K35" i="3" s="1"/>
  <c r="H36" i="3"/>
  <c r="K36" i="3" s="1"/>
  <c r="H37" i="3"/>
  <c r="K37" i="3" s="1"/>
  <c r="H39" i="3"/>
  <c r="K39" i="3" s="1"/>
  <c r="H41" i="3"/>
  <c r="K41" i="3" s="1"/>
  <c r="H42" i="3"/>
  <c r="K42" i="3" s="1"/>
  <c r="H43" i="3"/>
  <c r="K43" i="3" s="1"/>
  <c r="H44" i="3"/>
  <c r="H46" i="3"/>
  <c r="K46" i="3" s="1"/>
  <c r="H47" i="3"/>
  <c r="K47" i="3" s="1"/>
  <c r="H48" i="3"/>
  <c r="K48" i="3" s="1"/>
  <c r="H50" i="3"/>
  <c r="K50" i="3" s="1"/>
  <c r="H54" i="3"/>
  <c r="K54" i="3" s="1"/>
  <c r="H55" i="3"/>
  <c r="K55" i="3" s="1"/>
  <c r="H56" i="3"/>
  <c r="K56" i="3" s="1"/>
  <c r="H57" i="3"/>
  <c r="K57" i="3" s="1"/>
  <c r="H58" i="3"/>
  <c r="K58" i="3" s="1"/>
  <c r="H60" i="3"/>
  <c r="K60" i="3" s="1"/>
  <c r="H61" i="3"/>
  <c r="H62" i="3"/>
  <c r="K62" i="3" s="1"/>
  <c r="H63" i="3"/>
  <c r="K63" i="3" s="1"/>
  <c r="H64" i="3"/>
  <c r="K64" i="3" s="1"/>
  <c r="H65" i="3"/>
  <c r="K65" i="3" s="1"/>
  <c r="H73" i="3"/>
  <c r="K73" i="3" s="1"/>
  <c r="H77" i="3"/>
  <c r="K77" i="3" s="1"/>
  <c r="H78" i="3"/>
  <c r="K78" i="3" s="1"/>
  <c r="H79" i="3"/>
  <c r="K79" i="3" s="1"/>
  <c r="H80" i="3"/>
  <c r="K80" i="3" s="1"/>
  <c r="H81" i="3"/>
  <c r="K81" i="3" s="1"/>
  <c r="H82" i="3"/>
  <c r="K82" i="3" s="1"/>
  <c r="H83" i="3"/>
  <c r="H84" i="3"/>
  <c r="H85" i="3"/>
  <c r="K85" i="3" s="1"/>
  <c r="H87" i="3"/>
  <c r="K87" i="3" s="1"/>
  <c r="H88" i="3"/>
  <c r="K88" i="3" s="1"/>
  <c r="H90" i="3"/>
  <c r="K90" i="3" s="1"/>
  <c r="H91" i="3"/>
  <c r="K91" i="3" s="1"/>
  <c r="H108" i="3"/>
  <c r="K108" i="3" s="1"/>
  <c r="H109" i="3"/>
  <c r="K109" i="3" s="1"/>
  <c r="H110" i="3"/>
  <c r="K110" i="3" s="1"/>
  <c r="H111" i="3"/>
  <c r="K111" i="3" s="1"/>
  <c r="H112" i="3"/>
  <c r="K112" i="3" s="1"/>
  <c r="H113" i="3"/>
  <c r="K113" i="3" s="1"/>
  <c r="H114" i="3"/>
  <c r="K114" i="3" s="1"/>
  <c r="H115" i="3"/>
  <c r="K115" i="3" s="1"/>
  <c r="H116" i="3"/>
  <c r="K116" i="3" s="1"/>
  <c r="H117" i="3"/>
  <c r="K117" i="3" s="1"/>
  <c r="H118" i="3"/>
  <c r="K118" i="3" s="1"/>
  <c r="H119" i="3"/>
  <c r="K119" i="3" s="1"/>
  <c r="H120" i="3"/>
  <c r="K120" i="3" s="1"/>
  <c r="H121" i="3"/>
  <c r="K121" i="3" s="1"/>
  <c r="H122" i="3"/>
  <c r="K122" i="3" s="1"/>
  <c r="H123" i="3"/>
  <c r="K123" i="3" s="1"/>
  <c r="H124" i="3"/>
  <c r="K124" i="3" s="1"/>
  <c r="H125" i="3"/>
  <c r="K125" i="3" s="1"/>
  <c r="H126" i="3"/>
  <c r="H127" i="3"/>
  <c r="K127" i="3" s="1"/>
  <c r="H128" i="3"/>
  <c r="K128" i="3" s="1"/>
  <c r="H129" i="3"/>
  <c r="K129" i="3" s="1"/>
  <c r="H130" i="3"/>
  <c r="K130" i="3" s="1"/>
  <c r="H131" i="3"/>
  <c r="K131" i="3" s="1"/>
  <c r="H132" i="3"/>
  <c r="H133" i="3"/>
  <c r="K133" i="3" s="1"/>
  <c r="H134" i="3"/>
  <c r="K134" i="3" s="1"/>
  <c r="H135" i="3"/>
  <c r="K135" i="3" s="1"/>
  <c r="H136" i="3"/>
  <c r="K136" i="3" s="1"/>
  <c r="H137" i="3"/>
  <c r="H138" i="3"/>
  <c r="H139" i="3"/>
  <c r="H140" i="3"/>
  <c r="K140" i="3" s="1"/>
  <c r="H141" i="3"/>
  <c r="K141" i="3" s="1"/>
  <c r="H142" i="3"/>
  <c r="K142" i="3" s="1"/>
  <c r="H143" i="3"/>
  <c r="K143" i="3" s="1"/>
  <c r="H144" i="3"/>
  <c r="K144" i="3" s="1"/>
  <c r="H145" i="3"/>
  <c r="K145" i="3" s="1"/>
  <c r="H146" i="3"/>
  <c r="K146" i="3" s="1"/>
  <c r="H147" i="3"/>
  <c r="K147" i="3" s="1"/>
  <c r="H148" i="3"/>
  <c r="K148" i="3" s="1"/>
  <c r="H149" i="3"/>
  <c r="K149" i="3" s="1"/>
  <c r="H150" i="3"/>
  <c r="K150" i="3" s="1"/>
  <c r="H151" i="3"/>
  <c r="H152" i="3"/>
  <c r="H153" i="3"/>
  <c r="H154" i="3"/>
  <c r="K154" i="3" s="1"/>
  <c r="H155" i="3"/>
  <c r="K155" i="3" s="1"/>
  <c r="H156" i="3"/>
  <c r="K156" i="3" s="1"/>
  <c r="H157" i="3"/>
  <c r="K157" i="3" s="1"/>
  <c r="H158" i="3"/>
  <c r="K158" i="3" s="1"/>
  <c r="H159" i="3"/>
  <c r="K159" i="3" s="1"/>
  <c r="H160" i="3"/>
  <c r="K160" i="3" s="1"/>
  <c r="H161" i="3"/>
  <c r="H162" i="3"/>
  <c r="H163" i="3"/>
  <c r="H164" i="3"/>
  <c r="K164" i="3" s="1"/>
  <c r="H165" i="3"/>
  <c r="K165" i="3" s="1"/>
  <c r="H166" i="3"/>
  <c r="K166" i="3" s="1"/>
  <c r="H167" i="3"/>
  <c r="K167" i="3" s="1"/>
  <c r="H168" i="3"/>
  <c r="K168" i="3" s="1"/>
  <c r="H169" i="3"/>
  <c r="K169" i="3" s="1"/>
  <c r="H170" i="3"/>
  <c r="K170" i="3" s="1"/>
  <c r="H171" i="3"/>
  <c r="K171" i="3" s="1"/>
  <c r="H172" i="3"/>
  <c r="K172" i="3" s="1"/>
  <c r="H173" i="3"/>
  <c r="K173" i="3" s="1"/>
  <c r="H174" i="3"/>
  <c r="K174" i="3" s="1"/>
  <c r="H175" i="3"/>
  <c r="K175" i="3" s="1"/>
  <c r="H176" i="3"/>
  <c r="K176" i="3" s="1"/>
  <c r="H177" i="3"/>
  <c r="K177" i="3" s="1"/>
  <c r="H178" i="3"/>
  <c r="K178" i="3" s="1"/>
  <c r="H179" i="3"/>
  <c r="K179" i="3" s="1"/>
  <c r="H180" i="3"/>
  <c r="K180" i="3" s="1"/>
  <c r="H181" i="3"/>
  <c r="K181" i="3" s="1"/>
  <c r="H182" i="3"/>
  <c r="K182" i="3" s="1"/>
  <c r="H183" i="3"/>
  <c r="K183" i="3" s="1"/>
  <c r="H184" i="3"/>
  <c r="K184" i="3" s="1"/>
  <c r="H8" i="3"/>
  <c r="K8" i="3" s="1"/>
  <c r="E11" i="3"/>
  <c r="E28" i="3"/>
  <c r="H52" i="3" l="1"/>
  <c r="K52" i="3" s="1"/>
  <c r="H40" i="3"/>
  <c r="K40" i="3" s="1"/>
  <c r="K33" i="3"/>
  <c r="H86" i="3"/>
  <c r="K86" i="3" s="1"/>
  <c r="H94" i="3"/>
  <c r="K94" i="3" s="1"/>
  <c r="G16" i="3"/>
  <c r="H38" i="3"/>
  <c r="K38" i="3" s="1"/>
  <c r="F28" i="3"/>
  <c r="H92" i="3"/>
  <c r="K92" i="3" s="1"/>
  <c r="G28" i="3"/>
  <c r="F75" i="3"/>
  <c r="F16" i="3"/>
  <c r="H76" i="3"/>
  <c r="K76" i="3" s="1"/>
  <c r="H29" i="3"/>
  <c r="K29" i="3" s="1"/>
  <c r="H49" i="3"/>
  <c r="K49" i="3" s="1"/>
  <c r="H53" i="3"/>
  <c r="K53" i="3" s="1"/>
  <c r="H11" i="3"/>
  <c r="K11" i="3" s="1"/>
  <c r="G10" i="3"/>
  <c r="G9" i="3" s="1"/>
  <c r="F10" i="3"/>
  <c r="E25" i="3"/>
  <c r="H25" i="3" s="1"/>
  <c r="K25" i="3" s="1"/>
  <c r="E24" i="3"/>
  <c r="H24" i="3" s="1"/>
  <c r="K24" i="3" s="1"/>
  <c r="E26" i="3"/>
  <c r="H26" i="3" s="1"/>
  <c r="K26" i="3" s="1"/>
  <c r="E14" i="3"/>
  <c r="H14" i="3" s="1"/>
  <c r="K14" i="3" s="1"/>
  <c r="E13" i="3"/>
  <c r="H13" i="3" s="1"/>
  <c r="K13" i="3" s="1"/>
  <c r="E23" i="3"/>
  <c r="H23" i="3" s="1"/>
  <c r="K23" i="3" s="1"/>
  <c r="E22" i="3"/>
  <c r="H22" i="3" s="1"/>
  <c r="K22" i="3" s="1"/>
  <c r="E21" i="3"/>
  <c r="H21" i="3" s="1"/>
  <c r="K21" i="3" s="1"/>
  <c r="E20" i="3"/>
  <c r="H20" i="3" s="1"/>
  <c r="K20" i="3" s="1"/>
  <c r="E19" i="3"/>
  <c r="H19" i="3" s="1"/>
  <c r="K19" i="3" s="1"/>
  <c r="E18" i="3"/>
  <c r="H18" i="3" s="1"/>
  <c r="K18" i="3" s="1"/>
  <c r="E17" i="3"/>
  <c r="E15" i="3"/>
  <c r="H15" i="3" s="1"/>
  <c r="K15" i="3" s="1"/>
  <c r="E12" i="3"/>
  <c r="H28" i="3" l="1"/>
  <c r="K28" i="3" s="1"/>
  <c r="H75" i="3"/>
  <c r="K75" i="3" s="1"/>
  <c r="F9" i="3"/>
  <c r="H12" i="3"/>
  <c r="K12" i="3" s="1"/>
  <c r="E10" i="3"/>
  <c r="H17" i="3"/>
  <c r="K17" i="3" s="1"/>
  <c r="E16" i="3"/>
  <c r="H16" i="3" s="1"/>
  <c r="K16" i="3" s="1"/>
  <c r="H10" i="3"/>
  <c r="K10" i="3" s="1"/>
  <c r="E9" i="3" l="1"/>
  <c r="H9" i="3" s="1"/>
  <c r="K9" i="3" s="1"/>
</calcChain>
</file>

<file path=xl/sharedStrings.xml><?xml version="1.0" encoding="utf-8"?>
<sst xmlns="http://schemas.openxmlformats.org/spreadsheetml/2006/main" count="187" uniqueCount="86">
  <si>
    <t>2025. a käskkirja nr</t>
  </si>
  <si>
    <t>Lisa 1</t>
  </si>
  <si>
    <t>Justiits- ja Digiministeeriumi 2025. aasta eelarve</t>
  </si>
  <si>
    <t>Eelarve liik</t>
  </si>
  <si>
    <t>Eelarve konto</t>
  </si>
  <si>
    <t>Objekt</t>
  </si>
  <si>
    <t xml:space="preserve">2025. a eelarve </t>
  </si>
  <si>
    <t>Eelarve muudatused</t>
  </si>
  <si>
    <t>Ülekantavad vahendid</t>
  </si>
  <si>
    <t>2025. a eelarve kokku</t>
  </si>
  <si>
    <t>Justiits- ja Digiministeerium</t>
  </si>
  <si>
    <t>TULUD</t>
  </si>
  <si>
    <t>KULUD</t>
  </si>
  <si>
    <t>Tulemusvaldkond: Õigusriik</t>
  </si>
  <si>
    <t>Programmi tegevus: Karistuste täideviimise korraldamine</t>
  </si>
  <si>
    <t>Programmi tegevus: Konkurentsivõimelise ärikeskkonna tagamine</t>
  </si>
  <si>
    <t xml:space="preserve">Programmi tegevus: Kriminaalpoliitika kujundamine ja elluviimine, sh ennetus </t>
  </si>
  <si>
    <t>Programmi tegevus: Õigusemõistmise ja õigusteenuste tagamine</t>
  </si>
  <si>
    <t>Programmi tegevus: Õigusriigi ja õigusloome kvaliteedi tagamine</t>
  </si>
  <si>
    <t>Tulemusvaldkond: Digiühiskond</t>
  </si>
  <si>
    <t>Programmi tegevus: 5G-taristu ja -teenuste arendamine</t>
  </si>
  <si>
    <t>Programmi tegevus: Digiriigi alusbaasi kindlustamine</t>
  </si>
  <si>
    <t>Programmi tegevus: Digiriigi arenguhüpped</t>
  </si>
  <si>
    <t>Programmi tegevus: Riikliku küberturvalisuse juhtimine ja koordineerimine</t>
  </si>
  <si>
    <t>Programmi tegevus: Sidevaldkonna regulatiivse keskkonna tagamine</t>
  </si>
  <si>
    <t>Programmi tegevus: Suundumuste, riskide ja mõjude analüüsivõime arendamine</t>
  </si>
  <si>
    <t>Programmi tegevus: Väga suure läbilaskevõimega juurdepääsuvõrkude väljaarendamine</t>
  </si>
  <si>
    <t>Käibemaks</t>
  </si>
  <si>
    <t>INVESTEERINGUD</t>
  </si>
  <si>
    <t>sh investeeringute käibemaks</t>
  </si>
  <si>
    <t>Toetused</t>
  </si>
  <si>
    <t>Sotsiaaltoetused, sh</t>
  </si>
  <si>
    <t>Karistuste täideviimise korraldamine</t>
  </si>
  <si>
    <t>Kriminaalpoliitika kujundamine ja elluviimine, sh ennetus</t>
  </si>
  <si>
    <t>Õigusriigi ja õigusloome kvaliteedi tagamine</t>
  </si>
  <si>
    <t>Sihtotstarbelised toetused, sh</t>
  </si>
  <si>
    <t>Õigusemõistmise ja õigusteenuste tagamine</t>
  </si>
  <si>
    <t>Digiriigi alusbaasi kindlustamine</t>
  </si>
  <si>
    <t>IT investeeringu toetus, sh</t>
  </si>
  <si>
    <t>IN002000</t>
  </si>
  <si>
    <t>Liikmemaksud, sh</t>
  </si>
  <si>
    <t>SE000003</t>
  </si>
  <si>
    <t>Konkurentsivõimelise ärikeskkonna tagamine</t>
  </si>
  <si>
    <t>Riikliku küberturvalisuse juhtimine ja koordineerimine</t>
  </si>
  <si>
    <t>Sidevaldkonna regulatiivse keskkonna tagamine</t>
  </si>
  <si>
    <t>Õigusabi ja Advokatuuri poolt avalik-õiguslike ülesannete täitmine</t>
  </si>
  <si>
    <t>SE030002</t>
  </si>
  <si>
    <t>Tööjõukulud</t>
  </si>
  <si>
    <t>Kindlaksmääratud tööjõukulud, sh</t>
  </si>
  <si>
    <t>5G-taristu ja -teenuste arendamine</t>
  </si>
  <si>
    <t>Digiriigi arenguhüpped</t>
  </si>
  <si>
    <t>Suundumuste, riskide ja mõjude analüüsivõime arendamine</t>
  </si>
  <si>
    <t>Väga suure läbilaskevõimega juurdepääsuvõrkude väljaarendamine</t>
  </si>
  <si>
    <t>Tegevuskulud, v.a tööjõukulud</t>
  </si>
  <si>
    <t>Majandamiskulud, sh</t>
  </si>
  <si>
    <t>RKAS, sh</t>
  </si>
  <si>
    <t>SE000028</t>
  </si>
  <si>
    <t>Muud kulud, sh</t>
  </si>
  <si>
    <t>IT vajaku kompenseerimine 7</t>
  </si>
  <si>
    <t>SR030001</t>
  </si>
  <si>
    <t>Välistoetuse riigieelarvelise kaasfinantseerimine toetuse vahendamisel</t>
  </si>
  <si>
    <t>Välistoetus ning sellest sõltuvad vahendid</t>
  </si>
  <si>
    <t>Toetused, sh</t>
  </si>
  <si>
    <t>IT-investeeringud</t>
  </si>
  <si>
    <t>  Vahendatud välistoetus ja sellest sõltuvad kulud</t>
  </si>
  <si>
    <t>Investeeringutoetused, sh</t>
  </si>
  <si>
    <t>IN030992</t>
  </si>
  <si>
    <t>IN030091</t>
  </si>
  <si>
    <t>CO2 kvooditulust rahastatav investeering, sh</t>
  </si>
  <si>
    <t>IN000035</t>
  </si>
  <si>
    <t>Amortisatsioon, sh</t>
  </si>
  <si>
    <t>Käibemaks RKAS</t>
  </si>
  <si>
    <t>Kohtute reserv</t>
  </si>
  <si>
    <t>Arvestuslikud tööjõukulud</t>
  </si>
  <si>
    <t>SE030003</t>
  </si>
  <si>
    <t>Majandamiskulud</t>
  </si>
  <si>
    <t>Vanglate reserv</t>
  </si>
  <si>
    <t>sh majandamiskulude käibemaks</t>
  </si>
  <si>
    <t>Investeeringud</t>
  </si>
  <si>
    <t>IN004000</t>
  </si>
  <si>
    <t>Investeeringute käibemaks</t>
  </si>
  <si>
    <t>Eelarve muudatus</t>
  </si>
  <si>
    <t xml:space="preserve">Kuni käskkirja jõustumiseni kehtiv 2025. a eelarve </t>
  </si>
  <si>
    <t>RRF, sh</t>
  </si>
  <si>
    <t>SE000060</t>
  </si>
  <si>
    <t>5G taristu ja teenuste arendamine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</si>
</sst>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Aptos Narrow"/>
      <family val="2"/>
      <charset val="186"/>
      <scheme val="minor"/>
    </font>
    <font>
      <i/>
      <sz val="9"/>
      <color rgb="FF000000"/>
      <name val="Calibri"/>
      <family val="2"/>
      <charset val="186"/>
    </font>
    <font>
      <sz val="10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name val="Calibri"/>
      <family val="2"/>
      <charset val="186"/>
    </font>
    <font>
      <b/>
      <sz val="13"/>
      <color rgb="FF000000"/>
      <name val="Calibri"/>
      <family val="2"/>
      <charset val="186"/>
    </font>
    <font>
      <sz val="13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3"/>
      <name val="Calibri"/>
      <family val="2"/>
      <charset val="186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u/>
      <sz val="10"/>
      <name val="Calibri"/>
      <family val="2"/>
      <charset val="186"/>
    </font>
    <font>
      <b/>
      <sz val="10"/>
      <name val="Calibri"/>
      <family val="2"/>
      <charset val="186"/>
    </font>
    <font>
      <b/>
      <sz val="9"/>
      <name val="Calibri"/>
      <family val="2"/>
      <charset val="186"/>
    </font>
    <font>
      <i/>
      <sz val="9"/>
      <name val="Calibri"/>
      <family val="2"/>
      <charset val="186"/>
    </font>
    <font>
      <sz val="10"/>
      <color rgb="FFA5A5A5"/>
      <name val="Calibri"/>
      <family val="2"/>
    </font>
    <font>
      <i/>
      <sz val="10"/>
      <color rgb="FF000000"/>
      <name val="Calibri"/>
      <family val="2"/>
      <charset val="186"/>
    </font>
    <font>
      <b/>
      <u/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i/>
      <sz val="11"/>
      <name val="Calibri"/>
      <family val="2"/>
      <charset val="186"/>
    </font>
    <font>
      <b/>
      <sz val="11"/>
      <name val="Calibri"/>
      <family val="2"/>
      <charset val="186"/>
    </font>
    <font>
      <i/>
      <sz val="8"/>
      <name val="Calibri"/>
      <family val="2"/>
      <charset val="186"/>
    </font>
    <font>
      <sz val="10"/>
      <color rgb="FF000000"/>
      <name val="Calibri"/>
      <family val="2"/>
    </font>
    <font>
      <b/>
      <sz val="10"/>
      <color rgb="FFA5A5A5"/>
      <name val="Calibri"/>
      <family val="2"/>
    </font>
    <font>
      <sz val="11"/>
      <name val="Calibri"/>
      <family val="2"/>
      <charset val="186"/>
    </font>
    <font>
      <sz val="10"/>
      <color rgb="FFA5A5A5"/>
      <name val="Calibri"/>
      <family val="2"/>
      <charset val="186"/>
    </font>
    <font>
      <b/>
      <sz val="10"/>
      <name val="Calibri"/>
      <family val="2"/>
    </font>
    <font>
      <sz val="1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A5A5A5"/>
      <name val="Calibri"/>
      <family val="2"/>
      <charset val="186"/>
    </font>
    <font>
      <i/>
      <sz val="10"/>
      <name val="Calibr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0"/>
      <color rgb="FFFF0000"/>
      <name val="Calibri"/>
      <family val="2"/>
      <charset val="186"/>
    </font>
    <font>
      <b/>
      <sz val="14"/>
      <name val="Calibri"/>
      <family val="2"/>
      <charset val="186"/>
    </font>
    <font>
      <sz val="14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i/>
      <sz val="10"/>
      <color theme="1"/>
      <name val="Aptos Narrow"/>
      <family val="2"/>
      <charset val="186"/>
      <scheme val="minor"/>
    </font>
    <font>
      <b/>
      <sz val="10"/>
      <color rgb="FF000000"/>
      <name val="Calibri"/>
      <family val="2"/>
    </font>
    <font>
      <sz val="10"/>
      <name val="Aptos Narrow"/>
      <family val="2"/>
      <charset val="186"/>
      <scheme val="minor"/>
    </font>
    <font>
      <b/>
      <sz val="10"/>
      <name val="Aptos Narrow"/>
      <family val="2"/>
      <charset val="186"/>
      <scheme val="minor"/>
    </font>
    <font>
      <b/>
      <sz val="10"/>
      <color theme="1"/>
      <name val="Aptos Narrow"/>
      <family val="2"/>
      <charset val="186"/>
      <scheme val="minor"/>
    </font>
    <font>
      <sz val="10"/>
      <color theme="1"/>
      <name val="Aptos Narrow"/>
      <family val="2"/>
      <charset val="186"/>
      <scheme val="minor"/>
    </font>
    <font>
      <sz val="13"/>
      <name val="Calibri"/>
      <family val="2"/>
      <charset val="186"/>
    </font>
    <font>
      <b/>
      <u/>
      <sz val="11"/>
      <color theme="1"/>
      <name val="Aptos Narrow"/>
      <family val="2"/>
      <charset val="186"/>
      <scheme val="minor"/>
    </font>
    <font>
      <b/>
      <sz val="10"/>
      <name val="Aptos Narrow"/>
      <family val="2"/>
      <scheme val="minor"/>
    </font>
    <font>
      <b/>
      <sz val="11"/>
      <color indexed="8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8" fillId="0" borderId="0"/>
    <xf numFmtId="0" fontId="38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horizontal="left" indent="1"/>
    </xf>
    <xf numFmtId="3" fontId="4" fillId="0" borderId="0" xfId="0" applyNumberFormat="1" applyFont="1"/>
    <xf numFmtId="0" fontId="4" fillId="0" borderId="0" xfId="0" applyFont="1" applyAlignment="1">
      <alignment horizontal="center"/>
    </xf>
    <xf numFmtId="3" fontId="2" fillId="0" borderId="0" xfId="0" applyNumberFormat="1" applyFont="1"/>
    <xf numFmtId="0" fontId="9" fillId="0" borderId="0" xfId="0" applyFont="1"/>
    <xf numFmtId="0" fontId="5" fillId="0" borderId="0" xfId="0" applyFont="1" applyAlignment="1">
      <alignment horizontal="center"/>
    </xf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3" fontId="13" fillId="0" borderId="0" xfId="0" applyNumberFormat="1" applyFont="1"/>
    <xf numFmtId="0" fontId="5" fillId="0" borderId="0" xfId="0" applyFont="1" applyAlignment="1">
      <alignment horizontal="left" indent="1"/>
    </xf>
    <xf numFmtId="3" fontId="5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indent="3"/>
    </xf>
    <xf numFmtId="0" fontId="22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23" fillId="0" borderId="0" xfId="0" applyNumberFormat="1" applyFont="1"/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indent="3"/>
    </xf>
    <xf numFmtId="0" fontId="17" fillId="0" borderId="0" xfId="0" applyFont="1" applyAlignment="1">
      <alignment horizontal="left" indent="2"/>
    </xf>
    <xf numFmtId="0" fontId="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/>
    <xf numFmtId="3" fontId="30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indent="2"/>
    </xf>
    <xf numFmtId="0" fontId="33" fillId="0" borderId="0" xfId="0" applyFont="1"/>
    <xf numFmtId="3" fontId="34" fillId="0" borderId="0" xfId="0" applyNumberFormat="1" applyFont="1" applyAlignment="1">
      <alignment horizontal="right" vertical="center" wrapText="1"/>
    </xf>
    <xf numFmtId="0" fontId="35" fillId="0" borderId="0" xfId="0" applyFont="1"/>
    <xf numFmtId="0" fontId="35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 wrapText="1"/>
    </xf>
    <xf numFmtId="0" fontId="8" fillId="0" borderId="0" xfId="0" applyFont="1"/>
    <xf numFmtId="3" fontId="8" fillId="0" borderId="0" xfId="0" applyNumberFormat="1" applyFont="1"/>
    <xf numFmtId="0" fontId="36" fillId="0" borderId="0" xfId="0" applyFont="1"/>
    <xf numFmtId="0" fontId="37" fillId="0" borderId="0" xfId="0" applyFont="1"/>
    <xf numFmtId="0" fontId="5" fillId="2" borderId="0" xfId="0" applyFont="1" applyFill="1" applyAlignment="1">
      <alignment horizontal="center" vertical="center" wrapText="1"/>
    </xf>
    <xf numFmtId="0" fontId="39" fillId="0" borderId="0" xfId="2" applyFont="1" applyAlignment="1">
      <alignment horizontal="center" vertical="center" wrapText="1"/>
    </xf>
    <xf numFmtId="0" fontId="40" fillId="0" borderId="0" xfId="1" applyFont="1" applyAlignment="1">
      <alignment horizontal="left" indent="3"/>
    </xf>
    <xf numFmtId="3" fontId="41" fillId="0" borderId="0" xfId="0" applyNumberFormat="1" applyFont="1"/>
    <xf numFmtId="3" fontId="39" fillId="0" borderId="0" xfId="1" applyNumberFormat="1" applyFont="1" applyAlignment="1">
      <alignment horizontal="right" vertical="center" wrapText="1"/>
    </xf>
    <xf numFmtId="3" fontId="43" fillId="0" borderId="0" xfId="1" applyNumberFormat="1" applyFont="1" applyAlignment="1">
      <alignment horizontal="right" vertical="center" wrapText="1"/>
    </xf>
    <xf numFmtId="3" fontId="42" fillId="0" borderId="0" xfId="1" applyNumberFormat="1" applyFont="1" applyAlignment="1">
      <alignment horizontal="right" vertical="center" wrapText="1"/>
    </xf>
    <xf numFmtId="0" fontId="44" fillId="0" borderId="0" xfId="1" applyFont="1" applyAlignment="1">
      <alignment horizontal="left" indent="1"/>
    </xf>
    <xf numFmtId="0" fontId="45" fillId="0" borderId="0" xfId="2" applyFont="1" applyAlignment="1">
      <alignment horizontal="center"/>
    </xf>
    <xf numFmtId="3" fontId="44" fillId="0" borderId="0" xfId="2" applyNumberFormat="1" applyFont="1"/>
    <xf numFmtId="3" fontId="45" fillId="0" borderId="0" xfId="2" applyNumberFormat="1" applyFont="1"/>
    <xf numFmtId="0" fontId="46" fillId="0" borderId="0" xfId="0" applyFont="1" applyAlignment="1">
      <alignment horizontal="center"/>
    </xf>
    <xf numFmtId="0" fontId="46" fillId="0" borderId="0" xfId="0" applyFont="1"/>
    <xf numFmtId="0" fontId="47" fillId="0" borderId="0" xfId="2" applyFont="1"/>
    <xf numFmtId="0" fontId="48" fillId="0" borderId="0" xfId="2" applyFont="1" applyAlignment="1">
      <alignment horizontal="left" indent="1"/>
    </xf>
    <xf numFmtId="0" fontId="48" fillId="0" borderId="0" xfId="1" applyFont="1" applyAlignment="1">
      <alignment horizontal="center"/>
    </xf>
    <xf numFmtId="0" fontId="49" fillId="0" borderId="0" xfId="0" applyFont="1" applyAlignment="1">
      <alignment horizontal="left" indent="2"/>
    </xf>
    <xf numFmtId="0" fontId="27" fillId="0" borderId="0" xfId="0" applyFont="1"/>
    <xf numFmtId="0" fontId="40" fillId="0" borderId="0" xfId="1" applyFont="1" applyFill="1" applyAlignment="1">
      <alignment horizontal="left" indent="3"/>
    </xf>
    <xf numFmtId="3" fontId="3" fillId="0" borderId="0" xfId="0" applyNumberFormat="1" applyFont="1" applyFill="1"/>
  </cellXfs>
  <cellStyles count="3">
    <cellStyle name="Normaallaad" xfId="0" builtinId="0"/>
    <cellStyle name="Normaallaad 2" xfId="1" xr:uid="{F8B4D75B-F708-4BB1-BA03-EE140DA7D128}"/>
    <cellStyle name="Normaallaad 2 2 2" xfId="2" xr:uid="{0A88B620-3621-4664-A721-905162548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30D9-7A89-4CAD-AE39-4E466DB7D99B}">
  <dimension ref="A1:R184"/>
  <sheetViews>
    <sheetView showZeros="0" tabSelected="1" zoomScale="90" zoomScaleNormal="90" workbookViewId="0">
      <pane ySplit="6" topLeftCell="A7" activePane="bottomLeft" state="frozen"/>
      <selection pane="bottomLeft" activeCell="O14" sqref="O14"/>
    </sheetView>
  </sheetViews>
  <sheetFormatPr defaultRowHeight="15" x14ac:dyDescent="0.25"/>
  <cols>
    <col min="1" max="1" width="57.7109375" customWidth="1"/>
    <col min="2" max="3" width="7.5703125" customWidth="1"/>
    <col min="4" max="4" width="9.28515625" customWidth="1"/>
    <col min="5" max="5" width="15.7109375" customWidth="1"/>
    <col min="6" max="6" width="12.5703125" hidden="1" customWidth="1"/>
    <col min="7" max="7" width="16" hidden="1" customWidth="1"/>
    <col min="8" max="8" width="17.7109375" customWidth="1"/>
    <col min="9" max="9" width="13.85546875" customWidth="1"/>
    <col min="10" max="10" width="13.5703125" customWidth="1"/>
    <col min="11" max="11" width="13.85546875" customWidth="1"/>
    <col min="13" max="13" width="11.140625" customWidth="1"/>
    <col min="15" max="15" width="11.140625" bestFit="1" customWidth="1"/>
    <col min="18" max="18" width="11.140625" bestFit="1" customWidth="1"/>
  </cols>
  <sheetData>
    <row r="1" spans="1:15" x14ac:dyDescent="0.25">
      <c r="A1" s="1"/>
      <c r="B1" s="3"/>
      <c r="C1" s="3"/>
      <c r="D1" s="2"/>
      <c r="F1" s="4"/>
      <c r="G1" s="4"/>
      <c r="K1" s="4" t="s">
        <v>0</v>
      </c>
    </row>
    <row r="2" spans="1:15" x14ac:dyDescent="0.25">
      <c r="A2" s="1"/>
      <c r="B2" s="3"/>
      <c r="C2" s="3"/>
      <c r="D2" s="2"/>
      <c r="F2" s="4"/>
      <c r="G2" s="4"/>
      <c r="K2" s="4" t="s">
        <v>1</v>
      </c>
    </row>
    <row r="3" spans="1:15" x14ac:dyDescent="0.25">
      <c r="A3" s="1"/>
      <c r="B3" s="3"/>
      <c r="C3" s="3"/>
      <c r="D3" s="2"/>
    </row>
    <row r="4" spans="1:15" ht="15.75" x14ac:dyDescent="0.25">
      <c r="A4" s="5" t="s">
        <v>2</v>
      </c>
      <c r="B4" s="3"/>
      <c r="C4" s="3"/>
      <c r="D4" s="2"/>
    </row>
    <row r="5" spans="1:15" x14ac:dyDescent="0.25">
      <c r="A5" s="6"/>
      <c r="B5" s="3"/>
      <c r="C5" s="3"/>
      <c r="D5" s="2"/>
    </row>
    <row r="6" spans="1:15" ht="48" customHeight="1" x14ac:dyDescent="0.25">
      <c r="A6" s="75"/>
      <c r="B6" s="75" t="s">
        <v>3</v>
      </c>
      <c r="C6" s="75" t="s">
        <v>4</v>
      </c>
      <c r="D6" s="75" t="s">
        <v>5</v>
      </c>
      <c r="E6" s="75" t="s">
        <v>6</v>
      </c>
      <c r="F6" s="75" t="s">
        <v>7</v>
      </c>
      <c r="G6" s="75" t="s">
        <v>8</v>
      </c>
      <c r="H6" s="75" t="s">
        <v>82</v>
      </c>
      <c r="I6" s="75" t="s">
        <v>81</v>
      </c>
      <c r="J6" s="75" t="s">
        <v>8</v>
      </c>
      <c r="K6" s="75" t="s">
        <v>9</v>
      </c>
    </row>
    <row r="7" spans="1:15" ht="18.75" x14ac:dyDescent="0.3">
      <c r="A7" s="73" t="s">
        <v>10</v>
      </c>
      <c r="B7" s="19"/>
      <c r="C7" s="19"/>
      <c r="D7" s="7"/>
      <c r="E7" s="20"/>
      <c r="F7" s="20"/>
      <c r="G7" s="20"/>
      <c r="H7" s="20"/>
    </row>
    <row r="8" spans="1:15" ht="17.25" x14ac:dyDescent="0.3">
      <c r="A8" s="8" t="s">
        <v>11</v>
      </c>
      <c r="B8" s="9"/>
      <c r="C8" s="9"/>
      <c r="D8" s="9"/>
      <c r="E8" s="11">
        <v>66655619</v>
      </c>
      <c r="F8" s="11"/>
      <c r="G8" s="11"/>
      <c r="H8" s="11">
        <f>E8+F8+G8</f>
        <v>66655619</v>
      </c>
      <c r="K8" s="11">
        <f>H8</f>
        <v>66655619</v>
      </c>
    </row>
    <row r="9" spans="1:15" ht="17.25" x14ac:dyDescent="0.3">
      <c r="A9" s="8" t="s">
        <v>12</v>
      </c>
      <c r="B9" s="9"/>
      <c r="C9" s="9"/>
      <c r="D9" s="9"/>
      <c r="E9" s="11">
        <f>E10+E16+E24</f>
        <v>113566659.9392</v>
      </c>
      <c r="F9" s="11">
        <f t="shared" ref="F9:G9" si="0">F10+F16+F24</f>
        <v>-0.2000000000007276</v>
      </c>
      <c r="G9" s="11">
        <f t="shared" si="0"/>
        <v>312359</v>
      </c>
      <c r="H9" s="11">
        <f t="shared" ref="H9:H81" si="1">E9+F9+G9</f>
        <v>113879018.7392</v>
      </c>
      <c r="I9" s="11">
        <v>-2999999.939970457</v>
      </c>
      <c r="J9" s="11">
        <v>9935450</v>
      </c>
      <c r="K9" s="11">
        <f>H9+I9+J9</f>
        <v>120814468.79922953</v>
      </c>
    </row>
    <row r="10" spans="1:15" ht="15.75" x14ac:dyDescent="0.25">
      <c r="A10" s="71" t="s">
        <v>13</v>
      </c>
      <c r="C10" s="12"/>
      <c r="D10" s="12"/>
      <c r="E10" s="72">
        <f>E11+E12+E13+E14+E15</f>
        <v>27589480.139300004</v>
      </c>
      <c r="F10" s="72">
        <f t="shared" ref="F10:G10" si="2">F11+F12+F13+F14+F15</f>
        <v>0</v>
      </c>
      <c r="G10" s="72">
        <f t="shared" si="2"/>
        <v>0</v>
      </c>
      <c r="H10" s="72">
        <f t="shared" si="1"/>
        <v>27589480.139300004</v>
      </c>
      <c r="I10" s="72">
        <v>-2999999.939970457</v>
      </c>
      <c r="J10" s="72">
        <v>6312358</v>
      </c>
      <c r="K10" s="72">
        <f t="shared" ref="K10:K74" si="3">H10+I10+J10</f>
        <v>30901838.199329548</v>
      </c>
      <c r="M10" s="10"/>
      <c r="O10" s="10"/>
    </row>
    <row r="11" spans="1:15" ht="15.75" x14ac:dyDescent="0.25">
      <c r="A11" s="5" t="s">
        <v>14</v>
      </c>
      <c r="C11" s="12"/>
      <c r="D11" s="12"/>
      <c r="E11" s="13">
        <f>E30+E34+E41+E54+E77+E90+E114+E121</f>
        <v>3710280.0487344433</v>
      </c>
      <c r="F11" s="13">
        <f>F30+F34+F41+F54+F77+F90+F114+F121</f>
        <v>0</v>
      </c>
      <c r="G11" s="13">
        <f>G30+G34+G41+G54+G77+G90+G114+G121</f>
        <v>0</v>
      </c>
      <c r="H11" s="13">
        <f t="shared" si="1"/>
        <v>3710280.0487344433</v>
      </c>
      <c r="I11" s="13">
        <v>-317554.73123662989</v>
      </c>
      <c r="J11" s="13">
        <v>2140133</v>
      </c>
      <c r="K11" s="13">
        <f t="shared" si="3"/>
        <v>5532858.3174978131</v>
      </c>
    </row>
    <row r="12" spans="1:15" ht="15.75" x14ac:dyDescent="0.25">
      <c r="A12" s="23" t="s">
        <v>15</v>
      </c>
      <c r="C12" s="12"/>
      <c r="D12" s="12"/>
      <c r="E12" s="13">
        <f>E42+E55+E78</f>
        <v>1604905.4148378726</v>
      </c>
      <c r="F12" s="13">
        <f t="shared" ref="F12:G12" si="4">F42+F55+F78</f>
        <v>0</v>
      </c>
      <c r="G12" s="13">
        <f t="shared" si="4"/>
        <v>0</v>
      </c>
      <c r="H12" s="13">
        <f t="shared" si="1"/>
        <v>1604905.4148378726</v>
      </c>
      <c r="I12" s="13">
        <v>-14758</v>
      </c>
      <c r="J12" s="13">
        <v>210365</v>
      </c>
      <c r="K12" s="13">
        <f t="shared" si="3"/>
        <v>1800512.4148378726</v>
      </c>
    </row>
    <row r="13" spans="1:15" ht="15.75" x14ac:dyDescent="0.25">
      <c r="A13" s="5" t="s">
        <v>16</v>
      </c>
      <c r="C13" s="12"/>
      <c r="D13" s="12"/>
      <c r="E13" s="13">
        <f>E31+E43+E56+E79+E115+E122</f>
        <v>4642981.7295335364</v>
      </c>
      <c r="F13" s="13">
        <f>F31+F43+F56+F79+F115+F122</f>
        <v>0</v>
      </c>
      <c r="G13" s="13">
        <f>G31+G43+G56+G79+G115+G122</f>
        <v>0</v>
      </c>
      <c r="H13" s="13">
        <f t="shared" si="1"/>
        <v>4642981.7295335364</v>
      </c>
      <c r="I13" s="13">
        <v>-166634.2374079882</v>
      </c>
      <c r="J13" s="13">
        <v>236285</v>
      </c>
      <c r="K13" s="13">
        <f t="shared" si="3"/>
        <v>4712632.4921255484</v>
      </c>
    </row>
    <row r="14" spans="1:15" ht="15.75" x14ac:dyDescent="0.25">
      <c r="A14" s="23" t="s">
        <v>17</v>
      </c>
      <c r="C14" s="12"/>
      <c r="D14" s="12"/>
      <c r="E14" s="13">
        <f>E35+E50+E57+E80</f>
        <v>11043505.416567594</v>
      </c>
      <c r="F14" s="13">
        <f t="shared" ref="F14:G14" si="5">F35+F50+F57+F80</f>
        <v>0</v>
      </c>
      <c r="G14" s="13">
        <f t="shared" si="5"/>
        <v>0</v>
      </c>
      <c r="H14" s="13">
        <f t="shared" si="1"/>
        <v>11043505.416567594</v>
      </c>
      <c r="I14" s="13">
        <v>-1660413</v>
      </c>
      <c r="J14" s="13">
        <v>752390</v>
      </c>
      <c r="K14" s="13">
        <f t="shared" si="3"/>
        <v>10135482.416567594</v>
      </c>
    </row>
    <row r="15" spans="1:15" ht="15.75" x14ac:dyDescent="0.25">
      <c r="A15" s="23" t="s">
        <v>18</v>
      </c>
      <c r="C15" s="12"/>
      <c r="D15" s="12"/>
      <c r="E15" s="13">
        <f>E32+E36+E44+E58+E81+E91+E143</f>
        <v>6587807.5296265539</v>
      </c>
      <c r="F15" s="13">
        <f>F32+F36+F44+F58+F81+F91+F143</f>
        <v>0</v>
      </c>
      <c r="G15" s="13">
        <f>G32+G36+G44+G58+G81+G91+G143</f>
        <v>0</v>
      </c>
      <c r="H15" s="13">
        <f t="shared" si="1"/>
        <v>6587807.5296265539</v>
      </c>
      <c r="I15" s="13">
        <v>-840639.97132583905</v>
      </c>
      <c r="J15" s="13">
        <v>2973185</v>
      </c>
      <c r="K15" s="13">
        <f t="shared" si="3"/>
        <v>8720352.5583007149</v>
      </c>
    </row>
    <row r="16" spans="1:15" ht="15.75" x14ac:dyDescent="0.25">
      <c r="A16" s="21" t="s">
        <v>19</v>
      </c>
      <c r="C16" s="12"/>
      <c r="D16" s="12"/>
      <c r="E16" s="22">
        <f>E17+E18+E19+E20+E21+E22+E23</f>
        <v>82249114.799899995</v>
      </c>
      <c r="F16" s="22">
        <f t="shared" ref="F16:G16" si="6">F17+F18+F19+F20+F21+F22+F23</f>
        <v>-0.2000000000007276</v>
      </c>
      <c r="G16" s="22">
        <f t="shared" si="6"/>
        <v>312359</v>
      </c>
      <c r="H16" s="22">
        <f t="shared" si="1"/>
        <v>82561473.599899992</v>
      </c>
      <c r="I16" s="10">
        <f>I17+I18+I21+I23</f>
        <v>0</v>
      </c>
      <c r="J16" s="22">
        <v>3623092</v>
      </c>
      <c r="K16" s="72">
        <f t="shared" si="3"/>
        <v>86184565.599899992</v>
      </c>
    </row>
    <row r="17" spans="1:18" ht="15.75" x14ac:dyDescent="0.25">
      <c r="A17" s="5" t="s">
        <v>20</v>
      </c>
      <c r="C17" s="12"/>
      <c r="D17" s="12"/>
      <c r="E17" s="24">
        <f>E59+E82+E135</f>
        <v>6826931.7693666667</v>
      </c>
      <c r="F17" s="24">
        <f>F59+F82+F135</f>
        <v>-13326.8</v>
      </c>
      <c r="G17" s="24">
        <f>G59+G82+G135</f>
        <v>0</v>
      </c>
      <c r="H17" s="24">
        <f t="shared" si="1"/>
        <v>6813604.9693666669</v>
      </c>
      <c r="I17" s="13">
        <v>-13304</v>
      </c>
      <c r="J17" s="24">
        <v>14217</v>
      </c>
      <c r="K17" s="13">
        <f t="shared" si="3"/>
        <v>6814517.9693666669</v>
      </c>
    </row>
    <row r="18" spans="1:18" ht="15.75" x14ac:dyDescent="0.25">
      <c r="A18" s="5" t="s">
        <v>21</v>
      </c>
      <c r="C18" s="12"/>
      <c r="D18" s="12"/>
      <c r="E18" s="13">
        <f>E37+E39+E46+E60+E83+E110+E116+E123+E128+E133+E136+E144</f>
        <v>42135708.506200425</v>
      </c>
      <c r="F18" s="13">
        <f>F37+F39+F46+F60+F83+F110+F116+F123+F128+F133+F136+F144</f>
        <v>14417.4</v>
      </c>
      <c r="G18" s="13">
        <f>G37+G39+G46+G60+G83+G110+G116+G123+G128+G133+G136+G144+G95</f>
        <v>162359</v>
      </c>
      <c r="H18" s="13">
        <f t="shared" si="1"/>
        <v>42312484.906200424</v>
      </c>
      <c r="I18" s="13">
        <v>3</v>
      </c>
      <c r="J18" s="13">
        <v>2618491</v>
      </c>
      <c r="K18" s="13">
        <f t="shared" si="3"/>
        <v>44930978.906200424</v>
      </c>
    </row>
    <row r="19" spans="1:18" ht="15.75" x14ac:dyDescent="0.25">
      <c r="A19" s="5" t="s">
        <v>22</v>
      </c>
      <c r="C19" s="12"/>
      <c r="D19" s="12"/>
      <c r="E19" s="13">
        <f>E61+E84+E117+E124+E140</f>
        <v>1215672.0732662398</v>
      </c>
      <c r="F19" s="13">
        <f>F61+F84+F117+F124+F140</f>
        <v>-39979.4</v>
      </c>
      <c r="G19" s="13">
        <f>G61+G84+G117+G124+G140</f>
        <v>0</v>
      </c>
      <c r="H19" s="13">
        <f t="shared" si="1"/>
        <v>1175692.6732662399</v>
      </c>
      <c r="I19" s="13"/>
      <c r="J19" s="13">
        <v>159700</v>
      </c>
      <c r="K19" s="13">
        <f t="shared" si="3"/>
        <v>1335392.6732662399</v>
      </c>
    </row>
    <row r="20" spans="1:18" ht="15.75" x14ac:dyDescent="0.25">
      <c r="A20" s="5" t="s">
        <v>23</v>
      </c>
      <c r="C20" s="12"/>
      <c r="D20" s="12"/>
      <c r="E20" s="13">
        <f>E47+E62+E85+E118+E125</f>
        <v>1711088.8135666668</v>
      </c>
      <c r="F20" s="13">
        <f>F47+F62+F85+F118+F125</f>
        <v>49338.400000000001</v>
      </c>
      <c r="G20" s="13">
        <f>G47+G62+G85+G118+G125+G96</f>
        <v>150000</v>
      </c>
      <c r="H20" s="13">
        <f t="shared" si="1"/>
        <v>1910427.2135666667</v>
      </c>
      <c r="I20" s="13"/>
      <c r="J20" s="13">
        <v>576385</v>
      </c>
      <c r="K20" s="13">
        <f t="shared" si="3"/>
        <v>2486812.2135666665</v>
      </c>
    </row>
    <row r="21" spans="1:18" ht="15.75" x14ac:dyDescent="0.25">
      <c r="A21" s="5" t="s">
        <v>24</v>
      </c>
      <c r="C21" s="12"/>
      <c r="D21" s="12"/>
      <c r="E21" s="13">
        <f>E48+E63+E86</f>
        <v>609931.41156666656</v>
      </c>
      <c r="F21" s="13">
        <f>F48+F63+F86+F93</f>
        <v>-13327</v>
      </c>
      <c r="G21" s="13">
        <f>G48+G63+G86+G93</f>
        <v>0</v>
      </c>
      <c r="H21" s="13">
        <f t="shared" si="1"/>
        <v>596604.41156666656</v>
      </c>
      <c r="I21" s="13">
        <v>26173</v>
      </c>
      <c r="J21" s="13">
        <v>154228</v>
      </c>
      <c r="K21" s="13">
        <f t="shared" si="3"/>
        <v>777005.41156666656</v>
      </c>
    </row>
    <row r="22" spans="1:18" ht="15.75" x14ac:dyDescent="0.25">
      <c r="A22" s="5" t="s">
        <v>25</v>
      </c>
      <c r="C22" s="12"/>
      <c r="D22" s="12"/>
      <c r="E22" s="13">
        <f>E64+E87</f>
        <v>304789.71976666676</v>
      </c>
      <c r="F22" s="13">
        <f t="shared" ref="F22:G22" si="7">F64+F87</f>
        <v>16204</v>
      </c>
      <c r="G22" s="13">
        <f t="shared" si="7"/>
        <v>0</v>
      </c>
      <c r="H22" s="13">
        <f t="shared" si="1"/>
        <v>320993.71976666676</v>
      </c>
      <c r="I22" s="13"/>
      <c r="J22" s="13">
        <v>86286</v>
      </c>
      <c r="K22" s="13">
        <f t="shared" si="3"/>
        <v>407279.71976666676</v>
      </c>
    </row>
    <row r="23" spans="1:18" ht="15.75" x14ac:dyDescent="0.25">
      <c r="A23" s="5" t="s">
        <v>26</v>
      </c>
      <c r="C23" s="12"/>
      <c r="D23" s="12"/>
      <c r="E23" s="13">
        <f>E65+E88+E119+E126+E137</f>
        <v>29444992.506166667</v>
      </c>
      <c r="F23" s="13">
        <f>F65+F88+F119+F126+F137</f>
        <v>-13326.8</v>
      </c>
      <c r="G23" s="13">
        <f>G65+G88+G119+G126+G137</f>
        <v>0</v>
      </c>
      <c r="H23" s="13">
        <f t="shared" si="1"/>
        <v>29431665.706166666</v>
      </c>
      <c r="I23" s="13">
        <v>-12872</v>
      </c>
      <c r="J23" s="94">
        <v>13785</v>
      </c>
      <c r="K23" s="13">
        <f t="shared" si="3"/>
        <v>29432578.706166666</v>
      </c>
    </row>
    <row r="24" spans="1:18" ht="17.25" x14ac:dyDescent="0.3">
      <c r="A24" s="8" t="s">
        <v>27</v>
      </c>
      <c r="C24" s="12"/>
      <c r="D24" s="12"/>
      <c r="E24" s="11">
        <f>E147+E148+E149</f>
        <v>3728065</v>
      </c>
      <c r="F24" s="11">
        <f t="shared" ref="F24:G24" si="8">F147+F148+F149</f>
        <v>0</v>
      </c>
      <c r="G24" s="11">
        <f t="shared" si="8"/>
        <v>0</v>
      </c>
      <c r="H24" s="11">
        <f t="shared" si="1"/>
        <v>3728065</v>
      </c>
      <c r="K24" s="11">
        <f t="shared" si="3"/>
        <v>3728065</v>
      </c>
      <c r="L24" s="10"/>
    </row>
    <row r="25" spans="1:18" ht="17.25" x14ac:dyDescent="0.3">
      <c r="A25" s="8" t="s">
        <v>28</v>
      </c>
      <c r="C25" s="12"/>
      <c r="D25" s="12"/>
      <c r="E25" s="11">
        <f>E129+E150</f>
        <v>2750200</v>
      </c>
      <c r="F25" s="11">
        <f t="shared" ref="F25:G25" si="9">F129+F150</f>
        <v>0</v>
      </c>
      <c r="G25" s="11">
        <f t="shared" si="9"/>
        <v>0</v>
      </c>
      <c r="H25" s="11">
        <f t="shared" si="1"/>
        <v>2750200</v>
      </c>
      <c r="J25" s="11">
        <v>39618.000099999997</v>
      </c>
      <c r="K25" s="11">
        <f t="shared" si="3"/>
        <v>2789818.0000999998</v>
      </c>
    </row>
    <row r="26" spans="1:18" ht="15.75" x14ac:dyDescent="0.25">
      <c r="A26" s="34" t="s">
        <v>29</v>
      </c>
      <c r="C26" s="12"/>
      <c r="D26" s="12"/>
      <c r="E26" s="17">
        <f>E150</f>
        <v>35200</v>
      </c>
      <c r="F26" s="17">
        <f t="shared" ref="F26:G26" si="10">F150</f>
        <v>0</v>
      </c>
      <c r="G26" s="17">
        <f t="shared" si="10"/>
        <v>0</v>
      </c>
      <c r="H26" s="17">
        <f t="shared" si="1"/>
        <v>35200</v>
      </c>
      <c r="K26" s="17">
        <f t="shared" si="3"/>
        <v>35200</v>
      </c>
    </row>
    <row r="27" spans="1:18" ht="15.75" x14ac:dyDescent="0.25">
      <c r="A27" s="5"/>
      <c r="B27" s="12"/>
      <c r="C27" s="12"/>
      <c r="D27" s="12"/>
      <c r="E27" s="13"/>
      <c r="F27" s="13"/>
      <c r="G27" s="13"/>
      <c r="H27" s="13">
        <f t="shared" si="1"/>
        <v>0</v>
      </c>
      <c r="K27" s="13">
        <f t="shared" si="3"/>
        <v>0</v>
      </c>
    </row>
    <row r="28" spans="1:18" x14ac:dyDescent="0.25">
      <c r="A28" s="35" t="s">
        <v>30</v>
      </c>
      <c r="B28" s="36"/>
      <c r="C28" s="37"/>
      <c r="D28" s="38"/>
      <c r="E28" s="39">
        <f>E29+E33+E38+E40+E49</f>
        <v>14971977</v>
      </c>
      <c r="F28" s="39">
        <f>F29+F33+F38+F40+F49</f>
        <v>0</v>
      </c>
      <c r="G28" s="39">
        <f t="shared" ref="G28" si="11">G29+G33+G38+G40+G49</f>
        <v>0</v>
      </c>
      <c r="H28" s="39">
        <f t="shared" si="1"/>
        <v>14971977</v>
      </c>
      <c r="I28" s="39">
        <v>50383</v>
      </c>
      <c r="J28" s="39">
        <v>1725277</v>
      </c>
      <c r="K28" s="39">
        <f t="shared" si="3"/>
        <v>16747637</v>
      </c>
      <c r="M28" s="10"/>
      <c r="O28" s="10"/>
      <c r="R28" s="10"/>
    </row>
    <row r="29" spans="1:18" x14ac:dyDescent="0.25">
      <c r="A29" s="33" t="s">
        <v>31</v>
      </c>
      <c r="B29" s="3">
        <v>20</v>
      </c>
      <c r="C29" s="3">
        <v>41</v>
      </c>
      <c r="D29" s="40"/>
      <c r="E29" s="41">
        <v>28600</v>
      </c>
      <c r="F29" s="41">
        <f>F30+F31+F32</f>
        <v>0</v>
      </c>
      <c r="G29" s="41">
        <f>G30+G31+G32</f>
        <v>0</v>
      </c>
      <c r="H29" s="41">
        <f t="shared" si="1"/>
        <v>28600</v>
      </c>
      <c r="I29" s="41">
        <v>18000</v>
      </c>
      <c r="K29" s="41">
        <f t="shared" si="3"/>
        <v>46600</v>
      </c>
    </row>
    <row r="30" spans="1:18" x14ac:dyDescent="0.25">
      <c r="A30" s="42" t="s">
        <v>32</v>
      </c>
      <c r="B30" s="3"/>
      <c r="C30" s="43"/>
      <c r="D30" s="40"/>
      <c r="E30" s="44">
        <v>1600</v>
      </c>
      <c r="F30" s="44"/>
      <c r="G30" s="44"/>
      <c r="H30" s="44">
        <f t="shared" si="1"/>
        <v>1600</v>
      </c>
      <c r="I30" s="44"/>
      <c r="K30" s="44">
        <f t="shared" si="3"/>
        <v>1600</v>
      </c>
    </row>
    <row r="31" spans="1:18" x14ac:dyDescent="0.25">
      <c r="A31" s="42" t="s">
        <v>33</v>
      </c>
      <c r="B31" s="3"/>
      <c r="C31" s="43"/>
      <c r="D31" s="40"/>
      <c r="E31" s="44">
        <v>21000</v>
      </c>
      <c r="F31" s="44"/>
      <c r="G31" s="44"/>
      <c r="H31" s="44">
        <f t="shared" si="1"/>
        <v>21000</v>
      </c>
      <c r="I31" s="44"/>
      <c r="K31" s="44">
        <f t="shared" si="3"/>
        <v>21000</v>
      </c>
    </row>
    <row r="32" spans="1:18" x14ac:dyDescent="0.25">
      <c r="A32" s="42" t="s">
        <v>34</v>
      </c>
      <c r="B32" s="3"/>
      <c r="C32" s="43"/>
      <c r="D32" s="40"/>
      <c r="E32" s="44">
        <v>6000</v>
      </c>
      <c r="F32" s="44"/>
      <c r="G32" s="44"/>
      <c r="H32" s="44">
        <f t="shared" si="1"/>
        <v>6000</v>
      </c>
      <c r="I32" s="44">
        <v>18000</v>
      </c>
      <c r="K32" s="44">
        <f t="shared" si="3"/>
        <v>24000</v>
      </c>
    </row>
    <row r="33" spans="1:11" x14ac:dyDescent="0.25">
      <c r="A33" s="33" t="s">
        <v>35</v>
      </c>
      <c r="B33" s="3">
        <v>20</v>
      </c>
      <c r="C33" s="3">
        <v>45</v>
      </c>
      <c r="D33" s="40"/>
      <c r="E33" s="41">
        <v>7859233</v>
      </c>
      <c r="F33" s="39">
        <f>F34+F35+F36+F37</f>
        <v>0</v>
      </c>
      <c r="G33" s="39">
        <f>G34+G35+G36+G37</f>
        <v>0</v>
      </c>
      <c r="H33" s="41">
        <f>E33+F33+G33</f>
        <v>7859233</v>
      </c>
      <c r="I33" s="41">
        <f>I34+I35+I36</f>
        <v>23519</v>
      </c>
      <c r="J33" s="41">
        <v>1698877</v>
      </c>
      <c r="K33" s="41">
        <f t="shared" si="3"/>
        <v>9581629</v>
      </c>
    </row>
    <row r="34" spans="1:11" x14ac:dyDescent="0.25">
      <c r="A34" s="42" t="s">
        <v>32</v>
      </c>
      <c r="B34" s="3"/>
      <c r="C34" s="43"/>
      <c r="D34" s="40"/>
      <c r="E34" s="44">
        <v>150000</v>
      </c>
      <c r="F34" s="44"/>
      <c r="G34" s="44"/>
      <c r="H34" s="44">
        <f t="shared" si="1"/>
        <v>150000</v>
      </c>
      <c r="I34" s="44">
        <v>-5000</v>
      </c>
      <c r="K34" s="44">
        <f t="shared" si="3"/>
        <v>145000</v>
      </c>
    </row>
    <row r="35" spans="1:11" x14ac:dyDescent="0.25">
      <c r="A35" s="42" t="s">
        <v>36</v>
      </c>
      <c r="B35" s="3"/>
      <c r="C35" s="43"/>
      <c r="D35" s="40"/>
      <c r="E35" s="44">
        <v>999531</v>
      </c>
      <c r="F35" s="44"/>
      <c r="G35" s="44"/>
      <c r="H35" s="44">
        <f t="shared" si="1"/>
        <v>999531</v>
      </c>
      <c r="I35" s="44">
        <v>43269</v>
      </c>
      <c r="K35" s="44">
        <f t="shared" si="3"/>
        <v>1042800</v>
      </c>
    </row>
    <row r="36" spans="1:11" x14ac:dyDescent="0.25">
      <c r="A36" s="42" t="s">
        <v>34</v>
      </c>
      <c r="B36" s="3"/>
      <c r="C36" s="43"/>
      <c r="D36" s="40"/>
      <c r="E36" s="44">
        <v>2112050</v>
      </c>
      <c r="F36" s="44"/>
      <c r="G36" s="44"/>
      <c r="H36" s="44">
        <f t="shared" si="1"/>
        <v>2112050</v>
      </c>
      <c r="I36" s="44">
        <v>-14750</v>
      </c>
      <c r="K36" s="44">
        <f t="shared" si="3"/>
        <v>2097300</v>
      </c>
    </row>
    <row r="37" spans="1:11" x14ac:dyDescent="0.25">
      <c r="A37" s="42" t="s">
        <v>37</v>
      </c>
      <c r="B37" s="3"/>
      <c r="C37" s="43"/>
      <c r="D37" s="40"/>
      <c r="E37" s="45">
        <v>4597652</v>
      </c>
      <c r="F37" s="45"/>
      <c r="G37" s="45"/>
      <c r="H37" s="45">
        <f t="shared" si="1"/>
        <v>4597652</v>
      </c>
      <c r="J37" s="45">
        <v>1698877</v>
      </c>
      <c r="K37" s="45">
        <f t="shared" si="3"/>
        <v>6296529</v>
      </c>
    </row>
    <row r="38" spans="1:11" x14ac:dyDescent="0.25">
      <c r="A38" s="33" t="s">
        <v>38</v>
      </c>
      <c r="B38" s="3">
        <v>20</v>
      </c>
      <c r="C38" s="3">
        <v>45</v>
      </c>
      <c r="D38" s="3" t="s">
        <v>39</v>
      </c>
      <c r="E38" s="41">
        <v>324000</v>
      </c>
      <c r="F38" s="41">
        <f>F39</f>
        <v>0</v>
      </c>
      <c r="G38" s="41">
        <f>G39</f>
        <v>0</v>
      </c>
      <c r="H38" s="41">
        <f t="shared" si="1"/>
        <v>324000</v>
      </c>
      <c r="J38" s="80">
        <f t="shared" ref="J38" si="12">J39</f>
        <v>25000</v>
      </c>
      <c r="K38" s="41">
        <f t="shared" si="3"/>
        <v>349000</v>
      </c>
    </row>
    <row r="39" spans="1:11" x14ac:dyDescent="0.25">
      <c r="A39" s="42" t="s">
        <v>37</v>
      </c>
      <c r="B39" s="3"/>
      <c r="C39" s="43"/>
      <c r="D39" s="40"/>
      <c r="E39" s="45">
        <v>324000</v>
      </c>
      <c r="F39" s="45"/>
      <c r="G39" s="45"/>
      <c r="H39" s="45">
        <f t="shared" si="1"/>
        <v>324000</v>
      </c>
      <c r="J39" s="81">
        <v>25000</v>
      </c>
      <c r="K39" s="45">
        <f t="shared" si="3"/>
        <v>349000</v>
      </c>
    </row>
    <row r="40" spans="1:11" x14ac:dyDescent="0.25">
      <c r="A40" s="33" t="s">
        <v>40</v>
      </c>
      <c r="B40" s="3">
        <v>20</v>
      </c>
      <c r="C40" s="3">
        <v>45</v>
      </c>
      <c r="D40" s="3" t="s">
        <v>41</v>
      </c>
      <c r="E40" s="41">
        <v>1185144</v>
      </c>
      <c r="F40" s="41">
        <f>F41+F42+F43+F44+F46+F47+F48</f>
        <v>0</v>
      </c>
      <c r="G40" s="41">
        <f>G41+G42+G43+G44+G46+G47+G48</f>
        <v>0</v>
      </c>
      <c r="H40" s="41">
        <f t="shared" si="1"/>
        <v>1185144</v>
      </c>
      <c r="I40" s="41">
        <v>8864</v>
      </c>
      <c r="J40" s="41">
        <v>1400</v>
      </c>
      <c r="K40" s="41">
        <f t="shared" si="3"/>
        <v>1195408</v>
      </c>
    </row>
    <row r="41" spans="1:11" x14ac:dyDescent="0.25">
      <c r="A41" s="42" t="s">
        <v>32</v>
      </c>
      <c r="B41" s="3"/>
      <c r="C41" s="3"/>
      <c r="D41" s="3"/>
      <c r="E41" s="44">
        <v>8149</v>
      </c>
      <c r="F41" s="44"/>
      <c r="G41" s="44"/>
      <c r="H41" s="44">
        <f t="shared" si="1"/>
        <v>8149</v>
      </c>
      <c r="K41" s="44">
        <f t="shared" si="3"/>
        <v>8149</v>
      </c>
    </row>
    <row r="42" spans="1:11" x14ac:dyDescent="0.25">
      <c r="A42" s="47" t="s">
        <v>42</v>
      </c>
      <c r="B42" s="3"/>
      <c r="C42" s="3"/>
      <c r="D42" s="3"/>
      <c r="E42" s="44">
        <v>32486</v>
      </c>
      <c r="F42" s="44"/>
      <c r="G42" s="44"/>
      <c r="H42" s="44">
        <f t="shared" si="1"/>
        <v>32486</v>
      </c>
      <c r="I42" s="44">
        <v>-14758</v>
      </c>
      <c r="K42" s="44">
        <f t="shared" si="3"/>
        <v>17728</v>
      </c>
    </row>
    <row r="43" spans="1:11" x14ac:dyDescent="0.25">
      <c r="A43" s="42" t="s">
        <v>33</v>
      </c>
      <c r="B43" s="3"/>
      <c r="C43" s="43"/>
      <c r="D43" s="40"/>
      <c r="E43" s="44">
        <v>164055</v>
      </c>
      <c r="F43" s="44"/>
      <c r="G43" s="44"/>
      <c r="H43" s="44">
        <f t="shared" si="1"/>
        <v>164055</v>
      </c>
      <c r="I43" s="44">
        <v>28549</v>
      </c>
      <c r="K43" s="44">
        <f t="shared" si="3"/>
        <v>192604</v>
      </c>
    </row>
    <row r="44" spans="1:11" x14ac:dyDescent="0.25">
      <c r="A44" s="42" t="s">
        <v>34</v>
      </c>
      <c r="B44" s="3"/>
      <c r="C44" s="43"/>
      <c r="D44" s="40"/>
      <c r="E44" s="44">
        <v>19264</v>
      </c>
      <c r="F44" s="44"/>
      <c r="G44" s="44"/>
      <c r="H44" s="44">
        <f t="shared" si="1"/>
        <v>19264</v>
      </c>
      <c r="I44" s="44">
        <v>-6977</v>
      </c>
      <c r="K44" s="44">
        <f t="shared" si="3"/>
        <v>12287</v>
      </c>
    </row>
    <row r="45" spans="1:11" x14ac:dyDescent="0.25">
      <c r="A45" s="93" t="s">
        <v>36</v>
      </c>
      <c r="B45" s="3"/>
      <c r="C45" s="43"/>
      <c r="D45" s="40"/>
      <c r="E45" s="44"/>
      <c r="F45" s="44"/>
      <c r="G45" s="44"/>
      <c r="H45" s="44"/>
      <c r="I45" s="44">
        <v>2050</v>
      </c>
      <c r="K45" s="44">
        <f t="shared" si="3"/>
        <v>2050</v>
      </c>
    </row>
    <row r="46" spans="1:11" x14ac:dyDescent="0.25">
      <c r="A46" s="42" t="s">
        <v>37</v>
      </c>
      <c r="B46" s="3"/>
      <c r="C46" s="43"/>
      <c r="D46" s="40"/>
      <c r="E46" s="45">
        <v>853882</v>
      </c>
      <c r="F46" s="45"/>
      <c r="G46" s="45"/>
      <c r="H46" s="45">
        <f t="shared" si="1"/>
        <v>853882</v>
      </c>
      <c r="I46">
        <v>3</v>
      </c>
      <c r="K46" s="45">
        <f t="shared" si="3"/>
        <v>853885</v>
      </c>
    </row>
    <row r="47" spans="1:11" x14ac:dyDescent="0.25">
      <c r="A47" s="42" t="s">
        <v>43</v>
      </c>
      <c r="B47" s="3"/>
      <c r="C47" s="43"/>
      <c r="D47" s="40"/>
      <c r="E47" s="45">
        <v>1765</v>
      </c>
      <c r="F47" s="45"/>
      <c r="G47" s="45"/>
      <c r="H47" s="45">
        <f t="shared" si="1"/>
        <v>1765</v>
      </c>
      <c r="K47" s="45">
        <f t="shared" si="3"/>
        <v>1765</v>
      </c>
    </row>
    <row r="48" spans="1:11" x14ac:dyDescent="0.25">
      <c r="A48" s="42" t="s">
        <v>44</v>
      </c>
      <c r="B48" s="3"/>
      <c r="C48" s="43"/>
      <c r="D48" s="40"/>
      <c r="E48" s="45">
        <v>105543</v>
      </c>
      <c r="F48" s="45"/>
      <c r="G48" s="45"/>
      <c r="H48" s="45">
        <f t="shared" si="1"/>
        <v>105543</v>
      </c>
      <c r="I48">
        <v>-3</v>
      </c>
      <c r="J48" s="45">
        <v>1400</v>
      </c>
      <c r="K48" s="45">
        <f t="shared" si="3"/>
        <v>106940</v>
      </c>
    </row>
    <row r="49" spans="1:13" x14ac:dyDescent="0.25">
      <c r="A49" s="33" t="s">
        <v>45</v>
      </c>
      <c r="B49" s="3">
        <v>20</v>
      </c>
      <c r="C49" s="3">
        <v>45</v>
      </c>
      <c r="D49" s="3" t="s">
        <v>46</v>
      </c>
      <c r="E49" s="41">
        <v>5575000</v>
      </c>
      <c r="F49" s="41">
        <f>F50</f>
        <v>0</v>
      </c>
      <c r="G49" s="41">
        <f>G50</f>
        <v>0</v>
      </c>
      <c r="H49" s="41">
        <f t="shared" si="1"/>
        <v>5575000</v>
      </c>
      <c r="K49" s="41">
        <f t="shared" si="3"/>
        <v>5575000</v>
      </c>
    </row>
    <row r="50" spans="1:13" x14ac:dyDescent="0.25">
      <c r="A50" s="42" t="s">
        <v>36</v>
      </c>
      <c r="B50" s="3"/>
      <c r="C50" s="43"/>
      <c r="D50" s="40"/>
      <c r="E50" s="44">
        <v>5575000</v>
      </c>
      <c r="F50" s="44"/>
      <c r="G50" s="44"/>
      <c r="H50" s="44">
        <f t="shared" si="1"/>
        <v>5575000</v>
      </c>
      <c r="K50" s="44">
        <f t="shared" si="3"/>
        <v>5575000</v>
      </c>
    </row>
    <row r="51" spans="1:13" x14ac:dyDescent="0.25">
      <c r="A51" s="48"/>
      <c r="B51" s="3"/>
      <c r="C51" s="43"/>
      <c r="D51" s="40"/>
      <c r="E51" s="49"/>
      <c r="F51" s="49"/>
      <c r="G51" s="49"/>
      <c r="H51" s="49"/>
      <c r="K51" s="49">
        <f t="shared" si="3"/>
        <v>0</v>
      </c>
    </row>
    <row r="52" spans="1:13" x14ac:dyDescent="0.25">
      <c r="A52" s="35" t="s">
        <v>47</v>
      </c>
      <c r="B52" s="50"/>
      <c r="C52" s="50"/>
      <c r="D52" s="50"/>
      <c r="E52" s="51">
        <v>13404588</v>
      </c>
      <c r="F52" s="51">
        <f>F53</f>
        <v>0</v>
      </c>
      <c r="G52" s="51">
        <f>G53</f>
        <v>0</v>
      </c>
      <c r="H52" s="51">
        <f t="shared" si="1"/>
        <v>13404588</v>
      </c>
      <c r="I52" s="51">
        <v>-879042</v>
      </c>
      <c r="J52" s="51">
        <v>1413939</v>
      </c>
      <c r="K52" s="51">
        <f t="shared" si="3"/>
        <v>13939485</v>
      </c>
      <c r="M52" s="10"/>
    </row>
    <row r="53" spans="1:13" x14ac:dyDescent="0.25">
      <c r="A53" s="33" t="s">
        <v>48</v>
      </c>
      <c r="B53" s="3">
        <v>20</v>
      </c>
      <c r="C53" s="3">
        <v>50</v>
      </c>
      <c r="D53" s="40"/>
      <c r="E53" s="41">
        <v>13404588</v>
      </c>
      <c r="F53" s="41">
        <f>F54+F55+F56+F57+F58+F59+F60+F61+F62+F63+F64+F65</f>
        <v>0</v>
      </c>
      <c r="G53" s="41">
        <f>G54+G55+G56+G57+G58+G59+G60+G61+G62+G63+G64+G65</f>
        <v>0</v>
      </c>
      <c r="H53" s="41">
        <f t="shared" si="1"/>
        <v>13404588</v>
      </c>
      <c r="I53" s="41">
        <v>-879042</v>
      </c>
      <c r="J53" s="41">
        <v>1410827</v>
      </c>
      <c r="K53" s="41">
        <f t="shared" si="3"/>
        <v>13936373</v>
      </c>
    </row>
    <row r="54" spans="1:13" x14ac:dyDescent="0.25">
      <c r="A54" s="42" t="s">
        <v>32</v>
      </c>
      <c r="B54" s="40"/>
      <c r="C54" s="40"/>
      <c r="D54" s="40"/>
      <c r="E54" s="45">
        <v>2327220.7506540734</v>
      </c>
      <c r="F54" s="45"/>
      <c r="G54" s="45"/>
      <c r="H54" s="45">
        <f t="shared" si="1"/>
        <v>2327220.7506540734</v>
      </c>
      <c r="I54" s="45"/>
      <c r="J54" s="45">
        <v>13446</v>
      </c>
      <c r="K54" s="45">
        <f t="shared" si="3"/>
        <v>2340666.7506540734</v>
      </c>
    </row>
    <row r="55" spans="1:13" x14ac:dyDescent="0.25">
      <c r="A55" s="47" t="s">
        <v>42</v>
      </c>
      <c r="B55" s="40"/>
      <c r="C55" s="40"/>
      <c r="D55" s="40"/>
      <c r="E55" s="45">
        <v>1085616.0525874705</v>
      </c>
      <c r="F55" s="45"/>
      <c r="G55" s="45"/>
      <c r="H55" s="45">
        <f t="shared" si="1"/>
        <v>1085616.0525874705</v>
      </c>
      <c r="I55" s="45"/>
      <c r="J55" s="45">
        <v>40868</v>
      </c>
      <c r="K55" s="45">
        <f t="shared" si="3"/>
        <v>1126484.0525874705</v>
      </c>
    </row>
    <row r="56" spans="1:13" x14ac:dyDescent="0.25">
      <c r="A56" s="42" t="s">
        <v>33</v>
      </c>
      <c r="B56" s="40"/>
      <c r="C56" s="40"/>
      <c r="D56" s="40"/>
      <c r="E56" s="45">
        <v>1813108.5818512465</v>
      </c>
      <c r="F56" s="45"/>
      <c r="G56" s="45"/>
      <c r="H56" s="45">
        <f t="shared" si="1"/>
        <v>1813108.5818512465</v>
      </c>
      <c r="I56" s="45"/>
      <c r="J56" s="45">
        <v>178095</v>
      </c>
      <c r="K56" s="45">
        <f t="shared" si="3"/>
        <v>1991203.5818512465</v>
      </c>
    </row>
    <row r="57" spans="1:13" x14ac:dyDescent="0.25">
      <c r="A57" s="42" t="s">
        <v>36</v>
      </c>
      <c r="B57" s="40"/>
      <c r="C57" s="40"/>
      <c r="D57" s="40"/>
      <c r="E57" s="45">
        <v>3130988.0320961727</v>
      </c>
      <c r="F57" s="45"/>
      <c r="G57" s="45"/>
      <c r="H57" s="45">
        <f t="shared" si="1"/>
        <v>3130988.0320961727</v>
      </c>
      <c r="I57" s="45">
        <v>-852866</v>
      </c>
      <c r="J57" s="45">
        <v>198104</v>
      </c>
      <c r="K57" s="45">
        <f t="shared" si="3"/>
        <v>2476226.0320961727</v>
      </c>
    </row>
    <row r="58" spans="1:13" x14ac:dyDescent="0.25">
      <c r="A58" s="42" t="s">
        <v>34</v>
      </c>
      <c r="B58" s="40"/>
      <c r="C58" s="40"/>
      <c r="D58" s="40"/>
      <c r="E58" s="45">
        <v>2740948.7224110356</v>
      </c>
      <c r="F58" s="45"/>
      <c r="G58" s="45"/>
      <c r="H58" s="45">
        <f t="shared" si="1"/>
        <v>2740948.7224110356</v>
      </c>
      <c r="J58" s="45">
        <v>267456</v>
      </c>
      <c r="K58" s="45">
        <f t="shared" si="3"/>
        <v>3008404.7224110356</v>
      </c>
    </row>
    <row r="59" spans="1:13" x14ac:dyDescent="0.25">
      <c r="A59" s="42" t="s">
        <v>49</v>
      </c>
      <c r="B59" s="53"/>
      <c r="C59" s="53"/>
      <c r="D59" s="53"/>
      <c r="E59" s="45">
        <v>89763.968033333338</v>
      </c>
      <c r="F59" s="45">
        <v>-7172</v>
      </c>
      <c r="G59" s="45"/>
      <c r="H59" s="45">
        <f>E59+F59+G59</f>
        <v>82591.968033333338</v>
      </c>
      <c r="I59" s="45">
        <v>-13304</v>
      </c>
      <c r="J59" s="45">
        <v>13304</v>
      </c>
      <c r="K59" s="45">
        <f t="shared" si="3"/>
        <v>82591.968033333338</v>
      </c>
    </row>
    <row r="60" spans="1:13" x14ac:dyDescent="0.25">
      <c r="A60" s="42" t="s">
        <v>37</v>
      </c>
      <c r="B60" s="53"/>
      <c r="C60" s="53"/>
      <c r="D60" s="53"/>
      <c r="E60" s="45">
        <v>1216822.5064670932</v>
      </c>
      <c r="F60" s="45">
        <v>3586</v>
      </c>
      <c r="G60" s="45"/>
      <c r="H60" s="45">
        <f t="shared" si="1"/>
        <v>1220408.5064670932</v>
      </c>
      <c r="J60" s="45">
        <v>573131</v>
      </c>
      <c r="K60" s="45">
        <f t="shared" si="3"/>
        <v>1793539.5064670932</v>
      </c>
    </row>
    <row r="61" spans="1:13" x14ac:dyDescent="0.25">
      <c r="A61" s="42" t="s">
        <v>50</v>
      </c>
      <c r="B61" s="53"/>
      <c r="C61" s="53"/>
      <c r="D61" s="53"/>
      <c r="E61" s="45">
        <v>226771.90366623996</v>
      </c>
      <c r="F61" s="45">
        <v>-21515</v>
      </c>
      <c r="G61" s="45"/>
      <c r="H61" s="45">
        <f t="shared" si="1"/>
        <v>205256.90366623996</v>
      </c>
      <c r="J61" s="45">
        <v>113551</v>
      </c>
      <c r="K61" s="45">
        <f t="shared" si="3"/>
        <v>318807.90366623993</v>
      </c>
    </row>
    <row r="62" spans="1:13" x14ac:dyDescent="0.25">
      <c r="A62" s="42" t="s">
        <v>43</v>
      </c>
      <c r="B62" s="53"/>
      <c r="C62" s="53"/>
      <c r="D62" s="53"/>
      <c r="E62" s="45">
        <v>330300.98023333342</v>
      </c>
      <c r="F62" s="45">
        <v>29388</v>
      </c>
      <c r="G62" s="45"/>
      <c r="H62" s="45">
        <f t="shared" si="1"/>
        <v>359688.98023333342</v>
      </c>
      <c r="K62" s="45">
        <f t="shared" si="3"/>
        <v>359688.98023333342</v>
      </c>
    </row>
    <row r="63" spans="1:13" x14ac:dyDescent="0.25">
      <c r="A63" s="42" t="s">
        <v>44</v>
      </c>
      <c r="B63" s="53"/>
      <c r="C63" s="53"/>
      <c r="D63" s="53"/>
      <c r="E63" s="45">
        <v>178467.16223333334</v>
      </c>
      <c r="F63" s="45">
        <v>-7172</v>
      </c>
      <c r="G63" s="45"/>
      <c r="H63" s="45">
        <f t="shared" si="1"/>
        <v>171295.16223333334</v>
      </c>
      <c r="K63" s="45">
        <f t="shared" si="3"/>
        <v>171295.16223333334</v>
      </c>
    </row>
    <row r="64" spans="1:13" x14ac:dyDescent="0.25">
      <c r="A64" s="42" t="s">
        <v>51</v>
      </c>
      <c r="B64" s="53"/>
      <c r="C64" s="53"/>
      <c r="D64" s="53"/>
      <c r="E64" s="45">
        <v>172029.48643333343</v>
      </c>
      <c r="F64" s="45">
        <v>10057</v>
      </c>
      <c r="G64" s="45"/>
      <c r="H64" s="45">
        <f t="shared" si="1"/>
        <v>182086.48643333343</v>
      </c>
      <c r="K64" s="45">
        <f t="shared" si="3"/>
        <v>182086.48643333343</v>
      </c>
    </row>
    <row r="65" spans="1:13" x14ac:dyDescent="0.25">
      <c r="A65" s="42" t="s">
        <v>52</v>
      </c>
      <c r="B65" s="53"/>
      <c r="C65" s="53"/>
      <c r="D65" s="53"/>
      <c r="E65" s="45">
        <v>92549.79283333334</v>
      </c>
      <c r="F65" s="45">
        <v>-7172</v>
      </c>
      <c r="G65" s="45"/>
      <c r="H65" s="45">
        <f t="shared" si="1"/>
        <v>85377.79283333334</v>
      </c>
      <c r="I65" s="45">
        <v>-12872</v>
      </c>
      <c r="J65" s="45">
        <v>12872</v>
      </c>
      <c r="K65" s="45">
        <f t="shared" si="3"/>
        <v>85377.79283333334</v>
      </c>
    </row>
    <row r="66" spans="1:13" x14ac:dyDescent="0.25">
      <c r="A66" s="82" t="s">
        <v>83</v>
      </c>
      <c r="B66" s="83">
        <v>20</v>
      </c>
      <c r="C66" s="83">
        <v>50</v>
      </c>
      <c r="D66" s="76" t="s">
        <v>84</v>
      </c>
      <c r="E66" s="45"/>
      <c r="F66" s="45"/>
      <c r="G66" s="45"/>
      <c r="H66" s="45"/>
      <c r="J66" s="41">
        <v>3112</v>
      </c>
      <c r="K66" s="45">
        <f t="shared" si="3"/>
        <v>3112</v>
      </c>
    </row>
    <row r="67" spans="1:13" x14ac:dyDescent="0.25">
      <c r="A67" s="77" t="s">
        <v>44</v>
      </c>
      <c r="B67" s="53"/>
      <c r="C67" s="53"/>
      <c r="D67" s="53"/>
      <c r="E67" s="45"/>
      <c r="F67" s="45"/>
      <c r="G67" s="45"/>
      <c r="H67" s="45"/>
      <c r="J67" s="45">
        <v>115</v>
      </c>
      <c r="K67" s="45">
        <f t="shared" si="3"/>
        <v>115</v>
      </c>
    </row>
    <row r="68" spans="1:13" x14ac:dyDescent="0.25">
      <c r="A68" s="77" t="s">
        <v>50</v>
      </c>
      <c r="B68" s="53"/>
      <c r="C68" s="53"/>
      <c r="D68" s="53"/>
      <c r="E68" s="45"/>
      <c r="F68" s="45"/>
      <c r="G68" s="45"/>
      <c r="H68" s="45"/>
      <c r="J68" s="45">
        <v>459</v>
      </c>
      <c r="K68" s="45">
        <f t="shared" si="3"/>
        <v>459</v>
      </c>
    </row>
    <row r="69" spans="1:13" x14ac:dyDescent="0.25">
      <c r="A69" s="77" t="s">
        <v>37</v>
      </c>
      <c r="B69" s="53"/>
      <c r="C69" s="53"/>
      <c r="D69" s="53"/>
      <c r="E69" s="45"/>
      <c r="F69" s="45"/>
      <c r="G69" s="45"/>
      <c r="H69" s="45"/>
      <c r="J69" s="45">
        <v>143</v>
      </c>
      <c r="K69" s="45">
        <f t="shared" si="3"/>
        <v>143</v>
      </c>
    </row>
    <row r="70" spans="1:13" x14ac:dyDescent="0.25">
      <c r="A70" s="77" t="s">
        <v>43</v>
      </c>
      <c r="B70" s="53"/>
      <c r="C70" s="53"/>
      <c r="D70" s="53"/>
      <c r="E70" s="45"/>
      <c r="F70" s="45"/>
      <c r="G70" s="45"/>
      <c r="H70" s="45"/>
      <c r="J70" s="45">
        <v>599</v>
      </c>
      <c r="K70" s="45">
        <f t="shared" si="3"/>
        <v>599</v>
      </c>
    </row>
    <row r="71" spans="1:13" x14ac:dyDescent="0.25">
      <c r="A71" s="77" t="s">
        <v>51</v>
      </c>
      <c r="B71" s="53"/>
      <c r="C71" s="53"/>
      <c r="D71" s="53"/>
      <c r="E71" s="45"/>
      <c r="F71" s="45"/>
      <c r="G71" s="45"/>
      <c r="H71" s="45"/>
      <c r="J71" s="45">
        <v>598</v>
      </c>
      <c r="K71" s="45">
        <f t="shared" si="3"/>
        <v>598</v>
      </c>
    </row>
    <row r="72" spans="1:13" x14ac:dyDescent="0.25">
      <c r="A72" s="77" t="s">
        <v>52</v>
      </c>
      <c r="B72" s="53"/>
      <c r="C72" s="53"/>
      <c r="D72" s="53"/>
      <c r="E72" s="45"/>
      <c r="F72" s="45"/>
      <c r="G72" s="45"/>
      <c r="H72" s="45"/>
      <c r="J72" s="45">
        <v>599</v>
      </c>
      <c r="K72" s="45">
        <f t="shared" si="3"/>
        <v>599</v>
      </c>
    </row>
    <row r="73" spans="1:13" x14ac:dyDescent="0.25">
      <c r="A73" s="77" t="s">
        <v>85</v>
      </c>
      <c r="B73" s="53"/>
      <c r="C73" s="53"/>
      <c r="D73" s="53"/>
      <c r="E73" s="46"/>
      <c r="F73" s="46"/>
      <c r="G73" s="46"/>
      <c r="H73" s="46">
        <f t="shared" si="1"/>
        <v>0</v>
      </c>
      <c r="J73" s="45">
        <v>599</v>
      </c>
      <c r="K73" s="45">
        <f t="shared" si="3"/>
        <v>599</v>
      </c>
    </row>
    <row r="74" spans="1:13" x14ac:dyDescent="0.25">
      <c r="A74" s="77"/>
      <c r="B74" s="53"/>
      <c r="C74" s="53"/>
      <c r="D74" s="53"/>
      <c r="E74" s="46"/>
      <c r="F74" s="46"/>
      <c r="G74" s="46"/>
      <c r="H74" s="46"/>
      <c r="K74" s="46">
        <f t="shared" si="3"/>
        <v>0</v>
      </c>
    </row>
    <row r="75" spans="1:13" x14ac:dyDescent="0.25">
      <c r="A75" s="35" t="s">
        <v>53</v>
      </c>
      <c r="B75" s="50"/>
      <c r="C75" s="50"/>
      <c r="D75" s="50"/>
      <c r="E75" s="51">
        <v>7929197</v>
      </c>
      <c r="F75" s="51">
        <f>F76+F89+F92</f>
        <v>-0.20000000001164153</v>
      </c>
      <c r="G75" s="51">
        <f>G94</f>
        <v>312359</v>
      </c>
      <c r="H75" s="51">
        <f t="shared" si="1"/>
        <v>8241555.7999999998</v>
      </c>
      <c r="I75" s="51">
        <v>-2171340.939970457</v>
      </c>
      <c r="J75" s="51">
        <v>6796234</v>
      </c>
      <c r="K75" s="51">
        <f t="shared" ref="K75:K141" si="13">H75+I75+J75</f>
        <v>12866448.860029543</v>
      </c>
      <c r="M75" s="10"/>
    </row>
    <row r="76" spans="1:13" x14ac:dyDescent="0.25">
      <c r="A76" s="33" t="s">
        <v>54</v>
      </c>
      <c r="B76" s="3">
        <v>20</v>
      </c>
      <c r="C76" s="3">
        <v>55</v>
      </c>
      <c r="D76" s="40"/>
      <c r="E76" s="41">
        <v>7165038.9996999986</v>
      </c>
      <c r="F76" s="41">
        <f>F77+F78+F79+F80+F81+F82+F83+F84+F85+F86+F87+F88</f>
        <v>-300000.2</v>
      </c>
      <c r="G76" s="41">
        <f>G77+G78+G79+G80+G81+G82+G83+G84+G85+G86+G87+G88</f>
        <v>0</v>
      </c>
      <c r="H76" s="41">
        <f t="shared" si="1"/>
        <v>6865038.7996999985</v>
      </c>
      <c r="I76" s="41">
        <v>-2197516.939970457</v>
      </c>
      <c r="J76" s="41">
        <v>6631069</v>
      </c>
      <c r="K76" s="41">
        <f t="shared" si="13"/>
        <v>11298590.859729541</v>
      </c>
    </row>
    <row r="77" spans="1:13" x14ac:dyDescent="0.25">
      <c r="A77" s="42" t="s">
        <v>32</v>
      </c>
      <c r="B77" s="40"/>
      <c r="C77" s="40"/>
      <c r="D77" s="40"/>
      <c r="E77" s="45">
        <v>740961.29808037006</v>
      </c>
      <c r="F77" s="45"/>
      <c r="G77" s="45"/>
      <c r="H77" s="45">
        <f t="shared" si="1"/>
        <v>740961.29808037006</v>
      </c>
      <c r="I77" s="45">
        <v>-312554.73123662989</v>
      </c>
      <c r="J77" s="45">
        <v>2126687</v>
      </c>
      <c r="K77" s="45">
        <f t="shared" si="13"/>
        <v>2555093.5668437402</v>
      </c>
    </row>
    <row r="78" spans="1:13" x14ac:dyDescent="0.25">
      <c r="A78" s="47" t="s">
        <v>42</v>
      </c>
      <c r="B78" s="40"/>
      <c r="C78" s="40"/>
      <c r="D78" s="40"/>
      <c r="E78" s="45">
        <v>486803.36225040199</v>
      </c>
      <c r="F78" s="45"/>
      <c r="G78" s="45"/>
      <c r="H78" s="45">
        <f t="shared" si="1"/>
        <v>486803.36225040199</v>
      </c>
      <c r="I78" s="45"/>
      <c r="J78" s="45">
        <v>169497</v>
      </c>
      <c r="K78" s="45">
        <f t="shared" si="13"/>
        <v>656300.36225040199</v>
      </c>
    </row>
    <row r="79" spans="1:13" x14ac:dyDescent="0.25">
      <c r="A79" s="42" t="s">
        <v>33</v>
      </c>
      <c r="B79" s="40"/>
      <c r="C79" s="40"/>
      <c r="D79" s="40"/>
      <c r="E79" s="45">
        <v>1084248.1476822898</v>
      </c>
      <c r="F79" s="45"/>
      <c r="G79" s="45"/>
      <c r="H79" s="45">
        <f t="shared" si="1"/>
        <v>1084248.1476822898</v>
      </c>
      <c r="I79" s="45">
        <v>-195183.2374079882</v>
      </c>
      <c r="J79" s="45">
        <v>58190</v>
      </c>
      <c r="K79" s="45">
        <f t="shared" si="13"/>
        <v>947254.91027430166</v>
      </c>
    </row>
    <row r="80" spans="1:13" x14ac:dyDescent="0.25">
      <c r="A80" s="42" t="s">
        <v>36</v>
      </c>
      <c r="B80" s="40"/>
      <c r="C80" s="40"/>
      <c r="D80" s="40"/>
      <c r="E80" s="45">
        <v>1337986.3844714197</v>
      </c>
      <c r="F80" s="45"/>
      <c r="G80" s="45"/>
      <c r="H80" s="45">
        <f t="shared" si="1"/>
        <v>1337986.3844714197</v>
      </c>
      <c r="I80" s="45">
        <v>-852866</v>
      </c>
      <c r="J80" s="45">
        <v>554286</v>
      </c>
      <c r="K80" s="45">
        <f t="shared" si="13"/>
        <v>1039406.3844714197</v>
      </c>
    </row>
    <row r="81" spans="1:11" x14ac:dyDescent="0.25">
      <c r="A81" s="42" t="s">
        <v>34</v>
      </c>
      <c r="B81" s="40"/>
      <c r="C81" s="40"/>
      <c r="D81" s="40"/>
      <c r="E81" s="45">
        <v>1017102.807215518</v>
      </c>
      <c r="F81" s="45"/>
      <c r="G81" s="45"/>
      <c r="H81" s="45">
        <f t="shared" si="1"/>
        <v>1017102.807215518</v>
      </c>
      <c r="I81" s="45">
        <v>-836912.97132583905</v>
      </c>
      <c r="J81" s="45">
        <v>2705729</v>
      </c>
      <c r="K81" s="45">
        <f t="shared" si="13"/>
        <v>2885918.8358896789</v>
      </c>
    </row>
    <row r="82" spans="1:11" x14ac:dyDescent="0.25">
      <c r="A82" s="42" t="s">
        <v>49</v>
      </c>
      <c r="B82" s="52"/>
      <c r="C82" s="52"/>
      <c r="D82" s="52"/>
      <c r="E82" s="45">
        <v>17167.801333333333</v>
      </c>
      <c r="F82" s="45">
        <v>-6154.8</v>
      </c>
      <c r="G82" s="45"/>
      <c r="H82" s="45">
        <f t="shared" ref="H82:H161" si="14">E82+F82+G82</f>
        <v>11013.001333333334</v>
      </c>
      <c r="J82" s="45"/>
      <c r="K82" s="45">
        <f t="shared" si="13"/>
        <v>11013.001333333334</v>
      </c>
    </row>
    <row r="83" spans="1:11" x14ac:dyDescent="0.25">
      <c r="A83" s="42" t="s">
        <v>37</v>
      </c>
      <c r="B83" s="52"/>
      <c r="C83" s="52"/>
      <c r="D83" s="52"/>
      <c r="E83" s="45">
        <v>1626828.3869333335</v>
      </c>
      <c r="F83" s="45">
        <v>10831.4</v>
      </c>
      <c r="G83" s="45"/>
      <c r="H83" s="45">
        <f t="shared" si="14"/>
        <v>1637659.7869333334</v>
      </c>
      <c r="J83" s="45">
        <v>312063</v>
      </c>
      <c r="K83" s="45">
        <f t="shared" si="13"/>
        <v>1949722.7869333334</v>
      </c>
    </row>
    <row r="84" spans="1:11" x14ac:dyDescent="0.25">
      <c r="A84" s="42" t="s">
        <v>50</v>
      </c>
      <c r="B84" s="52"/>
      <c r="C84" s="52"/>
      <c r="D84" s="52"/>
      <c r="E84" s="45">
        <v>108843.78240000001</v>
      </c>
      <c r="F84" s="45">
        <v>-18464.400000000001</v>
      </c>
      <c r="G84" s="45"/>
      <c r="H84" s="45">
        <f t="shared" si="14"/>
        <v>90379.382400000002</v>
      </c>
      <c r="J84" s="45">
        <v>43772</v>
      </c>
      <c r="K84" s="45">
        <f t="shared" si="13"/>
        <v>134151.3824</v>
      </c>
    </row>
    <row r="85" spans="1:11" x14ac:dyDescent="0.25">
      <c r="A85" s="42" t="s">
        <v>43</v>
      </c>
      <c r="B85" s="52"/>
      <c r="C85" s="52"/>
      <c r="D85" s="52"/>
      <c r="E85" s="45">
        <v>268972.83333333331</v>
      </c>
      <c r="F85" s="45">
        <v>19950.400000000001</v>
      </c>
      <c r="G85" s="45"/>
      <c r="H85" s="45">
        <f t="shared" si="14"/>
        <v>288923.23333333334</v>
      </c>
      <c r="J85" s="45">
        <v>575472</v>
      </c>
      <c r="K85" s="45">
        <f t="shared" si="13"/>
        <v>864395.2333333334</v>
      </c>
    </row>
    <row r="86" spans="1:11" x14ac:dyDescent="0.25">
      <c r="A86" s="42" t="s">
        <v>44</v>
      </c>
      <c r="B86" s="52"/>
      <c r="C86" s="52"/>
      <c r="D86" s="52"/>
      <c r="E86" s="45">
        <v>325921.24933333328</v>
      </c>
      <c r="F86" s="45">
        <f>-300000-6155</f>
        <v>-306155</v>
      </c>
      <c r="G86" s="45"/>
      <c r="H86" s="45">
        <f t="shared" si="14"/>
        <v>19766.249333333282</v>
      </c>
      <c r="J86" s="45"/>
      <c r="K86" s="45">
        <f t="shared" si="13"/>
        <v>19766.249333333282</v>
      </c>
    </row>
    <row r="87" spans="1:11" x14ac:dyDescent="0.25">
      <c r="A87" s="42" t="s">
        <v>51</v>
      </c>
      <c r="B87" s="52"/>
      <c r="C87" s="52"/>
      <c r="D87" s="52"/>
      <c r="E87" s="45">
        <v>132760.23333333334</v>
      </c>
      <c r="F87" s="45">
        <v>6147</v>
      </c>
      <c r="G87" s="45"/>
      <c r="H87" s="45">
        <f t="shared" si="14"/>
        <v>138907.23333333334</v>
      </c>
      <c r="J87" s="45">
        <v>85373</v>
      </c>
      <c r="K87" s="45">
        <f t="shared" si="13"/>
        <v>224280.23333333334</v>
      </c>
    </row>
    <row r="88" spans="1:11" x14ac:dyDescent="0.25">
      <c r="A88" s="42" t="s">
        <v>52</v>
      </c>
      <c r="B88" s="52"/>
      <c r="C88" s="52"/>
      <c r="D88" s="52"/>
      <c r="E88" s="45">
        <v>17442.713333333333</v>
      </c>
      <c r="F88" s="45">
        <v>-6154.8</v>
      </c>
      <c r="G88" s="45"/>
      <c r="H88" s="45">
        <f t="shared" si="14"/>
        <v>11287.913333333334</v>
      </c>
      <c r="K88" s="45">
        <f t="shared" si="13"/>
        <v>11287.913333333334</v>
      </c>
    </row>
    <row r="89" spans="1:11" x14ac:dyDescent="0.25">
      <c r="A89" s="33" t="s">
        <v>55</v>
      </c>
      <c r="B89" s="3">
        <v>20</v>
      </c>
      <c r="C89" s="3">
        <v>55</v>
      </c>
      <c r="D89" s="3" t="s">
        <v>56</v>
      </c>
      <c r="E89" s="41">
        <v>764158</v>
      </c>
      <c r="F89" s="41">
        <f>F90+F91</f>
        <v>0</v>
      </c>
      <c r="G89" s="41">
        <f>G90+G91</f>
        <v>0</v>
      </c>
      <c r="H89" s="41">
        <f t="shared" si="14"/>
        <v>764158</v>
      </c>
      <c r="K89" s="41">
        <f t="shared" si="13"/>
        <v>764158</v>
      </c>
    </row>
    <row r="90" spans="1:11" x14ac:dyDescent="0.25">
      <c r="A90" s="42" t="s">
        <v>32</v>
      </c>
      <c r="B90" s="40"/>
      <c r="C90" s="40"/>
      <c r="D90" s="40"/>
      <c r="E90" s="45">
        <v>75117</v>
      </c>
      <c r="F90" s="45"/>
      <c r="G90" s="45"/>
      <c r="H90" s="45">
        <f t="shared" si="14"/>
        <v>75117</v>
      </c>
      <c r="K90" s="45">
        <f t="shared" si="13"/>
        <v>75117</v>
      </c>
    </row>
    <row r="91" spans="1:11" x14ac:dyDescent="0.25">
      <c r="A91" s="42" t="s">
        <v>34</v>
      </c>
      <c r="B91" s="40"/>
      <c r="C91" s="40"/>
      <c r="D91" s="40"/>
      <c r="E91" s="45">
        <v>689041</v>
      </c>
      <c r="F91" s="45"/>
      <c r="G91" s="45"/>
      <c r="H91" s="45">
        <f t="shared" si="14"/>
        <v>689041</v>
      </c>
      <c r="K91" s="45">
        <f t="shared" si="13"/>
        <v>689041</v>
      </c>
    </row>
    <row r="92" spans="1:11" x14ac:dyDescent="0.25">
      <c r="A92" s="33" t="s">
        <v>57</v>
      </c>
      <c r="B92" s="76">
        <v>20</v>
      </c>
      <c r="C92" s="76">
        <v>60</v>
      </c>
      <c r="D92" s="40"/>
      <c r="E92" s="45"/>
      <c r="F92" s="78">
        <f>F93</f>
        <v>300000</v>
      </c>
      <c r="G92" s="78">
        <f>G93</f>
        <v>0</v>
      </c>
      <c r="H92" s="78">
        <f t="shared" si="14"/>
        <v>300000</v>
      </c>
      <c r="I92" s="78">
        <v>26176</v>
      </c>
      <c r="J92" s="78">
        <v>151553</v>
      </c>
      <c r="K92" s="78">
        <f t="shared" si="13"/>
        <v>477729</v>
      </c>
    </row>
    <row r="93" spans="1:11" x14ac:dyDescent="0.25">
      <c r="A93" s="77" t="s">
        <v>44</v>
      </c>
      <c r="B93" s="76"/>
      <c r="C93" s="76"/>
      <c r="D93" s="40"/>
      <c r="E93" s="45"/>
      <c r="F93" s="45">
        <v>300000</v>
      </c>
      <c r="G93" s="45"/>
      <c r="H93" s="45">
        <f t="shared" si="14"/>
        <v>300000</v>
      </c>
      <c r="I93" s="45">
        <v>26176</v>
      </c>
      <c r="J93" s="45">
        <v>151553</v>
      </c>
      <c r="K93" s="45">
        <f t="shared" si="13"/>
        <v>477729</v>
      </c>
    </row>
    <row r="94" spans="1:11" x14ac:dyDescent="0.25">
      <c r="A94" s="33" t="s">
        <v>58</v>
      </c>
      <c r="B94" s="76">
        <v>20</v>
      </c>
      <c r="C94" s="76">
        <v>55</v>
      </c>
      <c r="D94" s="76" t="s">
        <v>59</v>
      </c>
      <c r="E94" s="45"/>
      <c r="F94" s="78">
        <f>F95+F96</f>
        <v>0</v>
      </c>
      <c r="G94" s="78">
        <f>G95+G96</f>
        <v>312359</v>
      </c>
      <c r="H94" s="78">
        <f t="shared" si="14"/>
        <v>312359</v>
      </c>
      <c r="K94" s="78">
        <f t="shared" si="13"/>
        <v>312359</v>
      </c>
    </row>
    <row r="95" spans="1:11" x14ac:dyDescent="0.25">
      <c r="A95" s="77" t="s">
        <v>37</v>
      </c>
      <c r="B95" s="76"/>
      <c r="C95" s="76"/>
      <c r="D95" s="40"/>
      <c r="E95" s="45"/>
      <c r="F95" s="45"/>
      <c r="G95" s="79">
        <v>162359</v>
      </c>
      <c r="H95" s="45">
        <f t="shared" si="14"/>
        <v>162359</v>
      </c>
      <c r="K95" s="45">
        <f t="shared" si="13"/>
        <v>162359</v>
      </c>
    </row>
    <row r="96" spans="1:11" x14ac:dyDescent="0.25">
      <c r="A96" s="77" t="s">
        <v>43</v>
      </c>
      <c r="B96" s="76"/>
      <c r="C96" s="76"/>
      <c r="D96" s="40"/>
      <c r="E96" s="45"/>
      <c r="F96" s="45"/>
      <c r="G96" s="79">
        <v>150000</v>
      </c>
      <c r="H96" s="45">
        <f t="shared" si="14"/>
        <v>150000</v>
      </c>
      <c r="K96" s="45">
        <f t="shared" si="13"/>
        <v>150000</v>
      </c>
    </row>
    <row r="97" spans="1:13" x14ac:dyDescent="0.25">
      <c r="A97" s="82" t="s">
        <v>83</v>
      </c>
      <c r="B97" s="83">
        <v>20</v>
      </c>
      <c r="C97" s="83">
        <v>55</v>
      </c>
      <c r="D97" s="76" t="s">
        <v>84</v>
      </c>
      <c r="E97" s="45"/>
      <c r="F97" s="45"/>
      <c r="G97" s="79"/>
      <c r="H97" s="45"/>
      <c r="J97" s="80">
        <v>13612</v>
      </c>
      <c r="K97" s="15">
        <f t="shared" si="13"/>
        <v>13612</v>
      </c>
    </row>
    <row r="98" spans="1:13" x14ac:dyDescent="0.25">
      <c r="A98" s="77" t="s">
        <v>44</v>
      </c>
      <c r="B98" s="76"/>
      <c r="C98" s="76"/>
      <c r="D98" s="40"/>
      <c r="E98" s="45"/>
      <c r="F98" s="45"/>
      <c r="G98" s="79"/>
      <c r="H98" s="45"/>
      <c r="J98" s="79">
        <v>1160</v>
      </c>
      <c r="K98" s="45">
        <f t="shared" si="13"/>
        <v>1160</v>
      </c>
    </row>
    <row r="99" spans="1:13" x14ac:dyDescent="0.25">
      <c r="A99" s="77" t="s">
        <v>50</v>
      </c>
      <c r="B99" s="76"/>
      <c r="C99" s="76"/>
      <c r="D99" s="40"/>
      <c r="E99" s="45"/>
      <c r="F99" s="45"/>
      <c r="G99" s="79"/>
      <c r="H99" s="45"/>
      <c r="J99" s="79">
        <v>1918</v>
      </c>
      <c r="K99" s="45">
        <f t="shared" si="13"/>
        <v>1918</v>
      </c>
    </row>
    <row r="100" spans="1:13" x14ac:dyDescent="0.25">
      <c r="A100" s="77" t="s">
        <v>37</v>
      </c>
      <c r="B100" s="76"/>
      <c r="C100" s="76"/>
      <c r="D100" s="40"/>
      <c r="E100" s="45"/>
      <c r="F100" s="45"/>
      <c r="G100" s="79"/>
      <c r="H100" s="45"/>
      <c r="J100" s="79">
        <v>9277</v>
      </c>
      <c r="K100" s="45">
        <f t="shared" si="13"/>
        <v>9277</v>
      </c>
    </row>
    <row r="101" spans="1:13" x14ac:dyDescent="0.25">
      <c r="A101" s="77" t="s">
        <v>43</v>
      </c>
      <c r="B101" s="76"/>
      <c r="C101" s="76"/>
      <c r="D101" s="40"/>
      <c r="E101" s="45"/>
      <c r="F101" s="45"/>
      <c r="G101" s="79"/>
      <c r="H101" s="45"/>
      <c r="J101" s="79">
        <v>314</v>
      </c>
      <c r="K101" s="45">
        <f t="shared" si="13"/>
        <v>314</v>
      </c>
    </row>
    <row r="102" spans="1:13" x14ac:dyDescent="0.25">
      <c r="A102" s="77" t="s">
        <v>51</v>
      </c>
      <c r="B102" s="76"/>
      <c r="C102" s="76"/>
      <c r="D102" s="40"/>
      <c r="E102" s="45"/>
      <c r="F102" s="45"/>
      <c r="G102" s="79"/>
      <c r="H102" s="45"/>
      <c r="J102" s="79">
        <v>315</v>
      </c>
      <c r="K102" s="45">
        <f t="shared" si="13"/>
        <v>315</v>
      </c>
    </row>
    <row r="103" spans="1:13" x14ac:dyDescent="0.25">
      <c r="A103" s="77" t="s">
        <v>52</v>
      </c>
      <c r="B103" s="76"/>
      <c r="C103" s="76"/>
      <c r="D103" s="40"/>
      <c r="E103" s="45"/>
      <c r="F103" s="45"/>
      <c r="G103" s="79"/>
      <c r="H103" s="45"/>
      <c r="J103" s="79">
        <v>314</v>
      </c>
      <c r="K103" s="45">
        <f t="shared" si="13"/>
        <v>314</v>
      </c>
    </row>
    <row r="104" spans="1:13" x14ac:dyDescent="0.25">
      <c r="A104" s="77" t="s">
        <v>85</v>
      </c>
      <c r="B104" s="76"/>
      <c r="C104" s="76"/>
      <c r="D104" s="40"/>
      <c r="E104" s="45"/>
      <c r="F104" s="45"/>
      <c r="G104" s="79"/>
      <c r="H104" s="45"/>
      <c r="J104" s="79">
        <v>314</v>
      </c>
      <c r="K104" s="45">
        <f t="shared" si="13"/>
        <v>314</v>
      </c>
    </row>
    <row r="105" spans="1:13" x14ac:dyDescent="0.25">
      <c r="A105" s="77"/>
      <c r="B105" s="76"/>
      <c r="C105" s="76"/>
      <c r="D105" s="40"/>
      <c r="E105" s="45"/>
      <c r="F105" s="45"/>
      <c r="G105" s="79"/>
      <c r="H105" s="45"/>
      <c r="J105" s="79"/>
      <c r="K105" s="45"/>
    </row>
    <row r="106" spans="1:13" x14ac:dyDescent="0.25">
      <c r="A106" s="88" t="s">
        <v>78</v>
      </c>
      <c r="B106" s="76"/>
      <c r="C106" s="76"/>
      <c r="D106" s="76"/>
      <c r="E106" s="45"/>
      <c r="F106" s="45"/>
      <c r="G106" s="79"/>
      <c r="H106" s="45"/>
      <c r="J106" s="80">
        <f>J107</f>
        <v>39618.000099999997</v>
      </c>
      <c r="K106" s="80">
        <f>K107</f>
        <v>39618.000099999997</v>
      </c>
    </row>
    <row r="107" spans="1:13" x14ac:dyDescent="0.25">
      <c r="A107" s="89" t="s">
        <v>63</v>
      </c>
      <c r="B107" s="90">
        <v>20</v>
      </c>
      <c r="C107" s="90">
        <v>15</v>
      </c>
      <c r="D107" s="91" t="s">
        <v>39</v>
      </c>
      <c r="E107" s="45"/>
      <c r="F107" s="45"/>
      <c r="G107" s="79"/>
      <c r="H107" s="45"/>
      <c r="J107" s="79">
        <v>39618.000099999997</v>
      </c>
      <c r="K107" s="79">
        <v>39618.000099999997</v>
      </c>
    </row>
    <row r="108" spans="1:13" x14ac:dyDescent="0.25">
      <c r="A108" s="48"/>
      <c r="B108" s="54"/>
      <c r="C108" s="54"/>
      <c r="D108" s="54"/>
      <c r="E108" s="49"/>
      <c r="F108" s="49"/>
      <c r="G108" s="49"/>
      <c r="H108" s="49">
        <f t="shared" si="14"/>
        <v>0</v>
      </c>
      <c r="K108" s="45">
        <f t="shared" si="13"/>
        <v>0</v>
      </c>
    </row>
    <row r="109" spans="1:13" x14ac:dyDescent="0.25">
      <c r="A109" s="55" t="s">
        <v>60</v>
      </c>
      <c r="B109" s="16">
        <v>32</v>
      </c>
      <c r="C109" s="16">
        <v>45</v>
      </c>
      <c r="D109" s="54"/>
      <c r="E109" s="56">
        <v>7680000</v>
      </c>
      <c r="F109" s="56"/>
      <c r="G109" s="56"/>
      <c r="H109" s="56">
        <f t="shared" si="14"/>
        <v>7680000</v>
      </c>
      <c r="K109" s="56">
        <f t="shared" si="13"/>
        <v>7680000</v>
      </c>
    </row>
    <row r="110" spans="1:13" x14ac:dyDescent="0.25">
      <c r="A110" s="42" t="s">
        <v>37</v>
      </c>
      <c r="B110" s="16"/>
      <c r="C110" s="16"/>
      <c r="D110" s="54"/>
      <c r="E110" s="45">
        <v>7680000</v>
      </c>
      <c r="F110" s="45"/>
      <c r="G110" s="45"/>
      <c r="H110" s="45">
        <f t="shared" si="14"/>
        <v>7680000</v>
      </c>
      <c r="K110" s="45">
        <f t="shared" si="13"/>
        <v>7680000</v>
      </c>
    </row>
    <row r="111" spans="1:13" x14ac:dyDescent="0.25">
      <c r="A111" s="42"/>
      <c r="B111" s="16"/>
      <c r="C111" s="16"/>
      <c r="D111" s="54"/>
      <c r="E111" s="45"/>
      <c r="F111" s="45"/>
      <c r="G111" s="45"/>
      <c r="H111" s="45">
        <f t="shared" si="14"/>
        <v>0</v>
      </c>
      <c r="K111" s="45">
        <f t="shared" si="13"/>
        <v>0</v>
      </c>
    </row>
    <row r="112" spans="1:13" x14ac:dyDescent="0.25">
      <c r="A112" s="55" t="s">
        <v>61</v>
      </c>
      <c r="B112" s="57"/>
      <c r="C112" s="57"/>
      <c r="D112" s="57"/>
      <c r="E112" s="56">
        <v>11519487</v>
      </c>
      <c r="F112" s="56"/>
      <c r="G112" s="56"/>
      <c r="H112" s="56">
        <f t="shared" si="14"/>
        <v>11519487</v>
      </c>
      <c r="K112" s="56">
        <f t="shared" si="13"/>
        <v>11519487</v>
      </c>
      <c r="M112" s="10"/>
    </row>
    <row r="113" spans="1:11" x14ac:dyDescent="0.25">
      <c r="A113" s="33" t="s">
        <v>48</v>
      </c>
      <c r="B113" s="3">
        <v>40</v>
      </c>
      <c r="C113" s="3">
        <v>50</v>
      </c>
      <c r="D113" s="54"/>
      <c r="E113" s="41">
        <v>2660974</v>
      </c>
      <c r="F113" s="41"/>
      <c r="G113" s="41"/>
      <c r="H113" s="41">
        <f t="shared" si="14"/>
        <v>2660974</v>
      </c>
      <c r="K113" s="41">
        <f t="shared" si="13"/>
        <v>2660974</v>
      </c>
    </row>
    <row r="114" spans="1:11" x14ac:dyDescent="0.25">
      <c r="A114" s="42" t="s">
        <v>32</v>
      </c>
      <c r="B114" s="40"/>
      <c r="C114" s="40"/>
      <c r="D114" s="54"/>
      <c r="E114" s="44">
        <v>94502</v>
      </c>
      <c r="F114" s="44"/>
      <c r="G114" s="44"/>
      <c r="H114" s="44">
        <f t="shared" si="14"/>
        <v>94502</v>
      </c>
      <c r="K114" s="44">
        <f t="shared" si="13"/>
        <v>94502</v>
      </c>
    </row>
    <row r="115" spans="1:11" x14ac:dyDescent="0.25">
      <c r="A115" s="42" t="s">
        <v>33</v>
      </c>
      <c r="B115" s="40"/>
      <c r="C115" s="40"/>
      <c r="D115" s="54"/>
      <c r="E115" s="44">
        <v>453213</v>
      </c>
      <c r="F115" s="44"/>
      <c r="G115" s="44"/>
      <c r="H115" s="44">
        <f t="shared" si="14"/>
        <v>453213</v>
      </c>
      <c r="K115" s="44">
        <f t="shared" si="13"/>
        <v>453213</v>
      </c>
    </row>
    <row r="116" spans="1:11" x14ac:dyDescent="0.25">
      <c r="A116" s="42" t="s">
        <v>37</v>
      </c>
      <c r="B116" s="40"/>
      <c r="C116" s="40"/>
      <c r="D116" s="54"/>
      <c r="E116" s="44">
        <v>1685123.2048000002</v>
      </c>
      <c r="F116" s="44"/>
      <c r="G116" s="44"/>
      <c r="H116" s="44">
        <f t="shared" si="14"/>
        <v>1685123.2048000002</v>
      </c>
      <c r="K116" s="44">
        <f t="shared" si="13"/>
        <v>1685123.2048000002</v>
      </c>
    </row>
    <row r="117" spans="1:11" x14ac:dyDescent="0.25">
      <c r="A117" s="42" t="s">
        <v>50</v>
      </c>
      <c r="B117" s="40"/>
      <c r="C117" s="40"/>
      <c r="D117" s="54"/>
      <c r="E117" s="44">
        <v>4585.7951999999987</v>
      </c>
      <c r="F117" s="44"/>
      <c r="G117" s="44"/>
      <c r="H117" s="44">
        <f t="shared" si="14"/>
        <v>4585.7951999999987</v>
      </c>
      <c r="K117" s="44">
        <f t="shared" si="13"/>
        <v>4585.7951999999987</v>
      </c>
    </row>
    <row r="118" spans="1:11" x14ac:dyDescent="0.25">
      <c r="A118" s="42" t="s">
        <v>43</v>
      </c>
      <c r="B118" s="40"/>
      <c r="C118" s="40"/>
      <c r="D118" s="54"/>
      <c r="E118" s="44">
        <v>368550</v>
      </c>
      <c r="F118" s="44"/>
      <c r="G118" s="44"/>
      <c r="H118" s="44">
        <f t="shared" si="14"/>
        <v>368550</v>
      </c>
      <c r="K118" s="44">
        <f t="shared" si="13"/>
        <v>368550</v>
      </c>
    </row>
    <row r="119" spans="1:11" x14ac:dyDescent="0.25">
      <c r="A119" s="42" t="s">
        <v>52</v>
      </c>
      <c r="B119" s="40"/>
      <c r="C119" s="40"/>
      <c r="D119" s="54"/>
      <c r="E119" s="44">
        <v>55000</v>
      </c>
      <c r="F119" s="44"/>
      <c r="G119" s="44"/>
      <c r="H119" s="44">
        <f t="shared" si="14"/>
        <v>55000</v>
      </c>
      <c r="K119" s="44">
        <f t="shared" si="13"/>
        <v>55000</v>
      </c>
    </row>
    <row r="120" spans="1:11" x14ac:dyDescent="0.25">
      <c r="A120" s="33" t="s">
        <v>54</v>
      </c>
      <c r="B120" s="3">
        <v>40</v>
      </c>
      <c r="C120" s="3">
        <v>55</v>
      </c>
      <c r="D120" s="54"/>
      <c r="E120" s="41">
        <v>5944978</v>
      </c>
      <c r="F120" s="41"/>
      <c r="G120" s="41"/>
      <c r="H120" s="41">
        <f t="shared" si="14"/>
        <v>5944978</v>
      </c>
      <c r="K120" s="41">
        <f t="shared" si="13"/>
        <v>5944978</v>
      </c>
    </row>
    <row r="121" spans="1:11" x14ac:dyDescent="0.25">
      <c r="A121" s="42" t="s">
        <v>32</v>
      </c>
      <c r="B121" s="3"/>
      <c r="C121" s="3"/>
      <c r="D121" s="54"/>
      <c r="E121" s="44">
        <v>312730</v>
      </c>
      <c r="F121" s="44"/>
      <c r="G121" s="44"/>
      <c r="H121" s="44">
        <f t="shared" si="14"/>
        <v>312730</v>
      </c>
      <c r="K121" s="44">
        <f t="shared" si="13"/>
        <v>312730</v>
      </c>
    </row>
    <row r="122" spans="1:11" x14ac:dyDescent="0.25">
      <c r="A122" s="42" t="s">
        <v>33</v>
      </c>
      <c r="B122" s="3"/>
      <c r="C122" s="3"/>
      <c r="D122" s="54"/>
      <c r="E122" s="44">
        <v>1107357</v>
      </c>
      <c r="F122" s="44"/>
      <c r="G122" s="44"/>
      <c r="H122" s="44">
        <f t="shared" si="14"/>
        <v>1107357</v>
      </c>
      <c r="K122" s="44">
        <f t="shared" si="13"/>
        <v>1107357</v>
      </c>
    </row>
    <row r="123" spans="1:11" x14ac:dyDescent="0.25">
      <c r="A123" s="42" t="s">
        <v>37</v>
      </c>
      <c r="B123" s="3"/>
      <c r="C123" s="3"/>
      <c r="D123" s="54"/>
      <c r="E123" s="45">
        <v>3682920.4079999998</v>
      </c>
      <c r="F123" s="45"/>
      <c r="G123" s="45"/>
      <c r="H123" s="45">
        <f t="shared" si="14"/>
        <v>3682920.4079999998</v>
      </c>
      <c r="K123" s="45">
        <f t="shared" si="13"/>
        <v>3682920.4079999998</v>
      </c>
    </row>
    <row r="124" spans="1:11" x14ac:dyDescent="0.25">
      <c r="A124" s="42" t="s">
        <v>50</v>
      </c>
      <c r="B124" s="3"/>
      <c r="C124" s="3"/>
      <c r="D124" s="54"/>
      <c r="E124" s="45">
        <v>470.59199999999998</v>
      </c>
      <c r="F124" s="45"/>
      <c r="G124" s="45"/>
      <c r="H124" s="45">
        <f t="shared" si="14"/>
        <v>470.59199999999998</v>
      </c>
      <c r="K124" s="45">
        <f t="shared" si="13"/>
        <v>470.59199999999998</v>
      </c>
    </row>
    <row r="125" spans="1:11" x14ac:dyDescent="0.25">
      <c r="A125" s="42" t="s">
        <v>43</v>
      </c>
      <c r="B125" s="3"/>
      <c r="C125" s="3"/>
      <c r="D125" s="54"/>
      <c r="E125" s="45">
        <v>741500</v>
      </c>
      <c r="F125" s="45"/>
      <c r="G125" s="45"/>
      <c r="H125" s="45">
        <f t="shared" si="14"/>
        <v>741500</v>
      </c>
      <c r="K125" s="45">
        <f t="shared" si="13"/>
        <v>741500</v>
      </c>
    </row>
    <row r="126" spans="1:11" x14ac:dyDescent="0.25">
      <c r="A126" s="42" t="s">
        <v>52</v>
      </c>
      <c r="B126" s="3"/>
      <c r="C126" s="3"/>
      <c r="D126" s="54"/>
      <c r="E126" s="45">
        <v>100000</v>
      </c>
      <c r="F126" s="45"/>
      <c r="G126" s="45"/>
      <c r="H126" s="45">
        <f t="shared" si="14"/>
        <v>100000</v>
      </c>
      <c r="K126" s="45">
        <f t="shared" si="13"/>
        <v>100000</v>
      </c>
    </row>
    <row r="127" spans="1:11" x14ac:dyDescent="0.25">
      <c r="A127" s="58" t="s">
        <v>62</v>
      </c>
      <c r="B127" s="59">
        <v>40</v>
      </c>
      <c r="C127" s="59">
        <v>45</v>
      </c>
      <c r="D127" s="61"/>
      <c r="E127" s="41">
        <v>198535</v>
      </c>
      <c r="F127" s="41"/>
      <c r="G127" s="41"/>
      <c r="H127" s="41">
        <f t="shared" si="14"/>
        <v>198535</v>
      </c>
      <c r="K127" s="41">
        <f t="shared" si="13"/>
        <v>198535</v>
      </c>
    </row>
    <row r="128" spans="1:11" x14ac:dyDescent="0.25">
      <c r="A128" s="62" t="s">
        <v>37</v>
      </c>
      <c r="B128" s="63"/>
      <c r="C128" s="63"/>
      <c r="D128" s="64"/>
      <c r="E128" s="45">
        <v>198535</v>
      </c>
      <c r="F128" s="45"/>
      <c r="G128" s="45"/>
      <c r="H128" s="45">
        <f t="shared" si="14"/>
        <v>198535</v>
      </c>
      <c r="K128" s="45">
        <f t="shared" si="13"/>
        <v>198535</v>
      </c>
    </row>
    <row r="129" spans="1:13" x14ac:dyDescent="0.25">
      <c r="A129" s="58" t="s">
        <v>63</v>
      </c>
      <c r="B129" s="59">
        <v>40</v>
      </c>
      <c r="C129" s="59">
        <v>15</v>
      </c>
      <c r="D129" s="16" t="s">
        <v>39</v>
      </c>
      <c r="E129" s="15">
        <v>2715000</v>
      </c>
      <c r="F129" s="15"/>
      <c r="G129" s="15"/>
      <c r="H129" s="15">
        <f t="shared" si="14"/>
        <v>2715000</v>
      </c>
      <c r="K129" s="15">
        <f t="shared" si="13"/>
        <v>2715000</v>
      </c>
    </row>
    <row r="130" spans="1:13" x14ac:dyDescent="0.25">
      <c r="A130" s="58"/>
      <c r="B130" s="59"/>
      <c r="C130" s="59"/>
      <c r="D130" s="65"/>
      <c r="E130" s="6"/>
      <c r="F130" s="6"/>
      <c r="G130" s="6"/>
      <c r="H130" s="6">
        <f t="shared" si="14"/>
        <v>0</v>
      </c>
      <c r="K130" s="6">
        <f t="shared" si="13"/>
        <v>0</v>
      </c>
    </row>
    <row r="131" spans="1:13" ht="15.75" x14ac:dyDescent="0.25">
      <c r="A131" s="66" t="s">
        <v>64</v>
      </c>
      <c r="B131" s="59"/>
      <c r="C131" s="59"/>
      <c r="D131" s="65"/>
      <c r="E131" s="67">
        <v>56163995</v>
      </c>
      <c r="F131" s="67"/>
      <c r="G131" s="67"/>
      <c r="H131" s="67">
        <f t="shared" si="14"/>
        <v>56163995</v>
      </c>
      <c r="K131" s="67">
        <f t="shared" si="13"/>
        <v>56163995</v>
      </c>
      <c r="M131" s="10"/>
    </row>
    <row r="132" spans="1:13" x14ac:dyDescent="0.25">
      <c r="A132" s="58" t="s">
        <v>62</v>
      </c>
      <c r="B132" s="59">
        <v>41</v>
      </c>
      <c r="C132" s="59">
        <v>45</v>
      </c>
      <c r="D132" s="65"/>
      <c r="E132" s="41">
        <v>19098781</v>
      </c>
      <c r="F132" s="41"/>
      <c r="G132" s="41"/>
      <c r="H132" s="41">
        <f t="shared" si="14"/>
        <v>19098781</v>
      </c>
      <c r="K132" s="41">
        <f t="shared" si="13"/>
        <v>19098781</v>
      </c>
    </row>
    <row r="133" spans="1:13" x14ac:dyDescent="0.25">
      <c r="A133" s="62" t="s">
        <v>37</v>
      </c>
      <c r="B133" s="59"/>
      <c r="C133" s="59"/>
      <c r="D133" s="65"/>
      <c r="E133" s="45">
        <v>19098781</v>
      </c>
      <c r="F133" s="45"/>
      <c r="G133" s="45"/>
      <c r="H133" s="45">
        <f t="shared" si="14"/>
        <v>19098781</v>
      </c>
      <c r="K133" s="45">
        <f t="shared" si="13"/>
        <v>19098781</v>
      </c>
    </row>
    <row r="134" spans="1:13" x14ac:dyDescent="0.25">
      <c r="A134" s="58" t="s">
        <v>65</v>
      </c>
      <c r="B134" s="92"/>
      <c r="C134" s="92"/>
      <c r="D134" s="60"/>
      <c r="E134" s="41">
        <v>37065214</v>
      </c>
      <c r="F134" s="41"/>
      <c r="G134" s="41"/>
      <c r="H134" s="41">
        <f t="shared" si="14"/>
        <v>37065214</v>
      </c>
      <c r="K134" s="41">
        <f t="shared" si="13"/>
        <v>37065214</v>
      </c>
    </row>
    <row r="135" spans="1:13" x14ac:dyDescent="0.25">
      <c r="A135" s="62" t="s">
        <v>49</v>
      </c>
      <c r="B135" s="59">
        <v>41</v>
      </c>
      <c r="C135" s="59">
        <v>45</v>
      </c>
      <c r="D135" s="3" t="s">
        <v>66</v>
      </c>
      <c r="E135" s="45">
        <v>6720000</v>
      </c>
      <c r="F135" s="45"/>
      <c r="G135" s="45"/>
      <c r="H135" s="45">
        <f t="shared" si="14"/>
        <v>6720000</v>
      </c>
      <c r="K135" s="45">
        <f t="shared" si="13"/>
        <v>6720000</v>
      </c>
    </row>
    <row r="136" spans="1:13" x14ac:dyDescent="0.25">
      <c r="A136" s="62" t="s">
        <v>37</v>
      </c>
      <c r="B136" s="59">
        <v>41</v>
      </c>
      <c r="C136" s="59">
        <v>45</v>
      </c>
      <c r="D136" s="3" t="s">
        <v>39</v>
      </c>
      <c r="E136" s="45">
        <v>1165214</v>
      </c>
      <c r="F136" s="45"/>
      <c r="G136" s="45"/>
      <c r="H136" s="45">
        <f t="shared" si="14"/>
        <v>1165214</v>
      </c>
      <c r="K136" s="45">
        <f t="shared" si="13"/>
        <v>1165214</v>
      </c>
    </row>
    <row r="137" spans="1:13" x14ac:dyDescent="0.25">
      <c r="A137" s="62" t="s">
        <v>52</v>
      </c>
      <c r="B137" s="59">
        <v>41</v>
      </c>
      <c r="C137" s="59">
        <v>45</v>
      </c>
      <c r="D137" s="3" t="s">
        <v>67</v>
      </c>
      <c r="E137" s="45">
        <v>29180000</v>
      </c>
      <c r="F137" s="45"/>
      <c r="G137" s="45"/>
      <c r="H137" s="45">
        <f t="shared" si="14"/>
        <v>29180000</v>
      </c>
      <c r="K137" s="45">
        <f t="shared" si="13"/>
        <v>29180000</v>
      </c>
    </row>
    <row r="138" spans="1:13" x14ac:dyDescent="0.25">
      <c r="A138" s="58"/>
      <c r="B138" s="59"/>
      <c r="C138" s="59"/>
      <c r="D138" s="16"/>
      <c r="E138" s="6"/>
      <c r="F138" s="6"/>
      <c r="G138" s="6"/>
      <c r="H138" s="6">
        <f t="shared" si="14"/>
        <v>0</v>
      </c>
      <c r="K138" s="6">
        <f t="shared" si="13"/>
        <v>0</v>
      </c>
    </row>
    <row r="139" spans="1:13" x14ac:dyDescent="0.25">
      <c r="A139" s="66" t="s">
        <v>68</v>
      </c>
      <c r="B139" s="59">
        <v>43</v>
      </c>
      <c r="C139" s="59">
        <v>45</v>
      </c>
      <c r="D139" s="26" t="s">
        <v>69</v>
      </c>
      <c r="E139" s="41">
        <v>875000</v>
      </c>
      <c r="F139" s="41"/>
      <c r="G139" s="41"/>
      <c r="H139" s="41">
        <f t="shared" si="14"/>
        <v>875000</v>
      </c>
      <c r="K139" s="41">
        <f t="shared" si="13"/>
        <v>875000</v>
      </c>
    </row>
    <row r="140" spans="1:13" x14ac:dyDescent="0.25">
      <c r="A140" s="62" t="s">
        <v>50</v>
      </c>
      <c r="B140" s="59"/>
      <c r="C140" s="59"/>
      <c r="D140" s="65"/>
      <c r="E140" s="45">
        <v>875000</v>
      </c>
      <c r="F140" s="45"/>
      <c r="G140" s="45"/>
      <c r="H140" s="45">
        <f t="shared" si="14"/>
        <v>875000</v>
      </c>
      <c r="K140" s="45">
        <f t="shared" si="13"/>
        <v>875000</v>
      </c>
    </row>
    <row r="141" spans="1:13" x14ac:dyDescent="0.25">
      <c r="A141" s="14"/>
      <c r="B141" s="3"/>
      <c r="C141" s="3"/>
      <c r="D141" s="54"/>
      <c r="E141" s="49"/>
      <c r="F141" s="49"/>
      <c r="G141" s="49"/>
      <c r="H141" s="49">
        <f t="shared" si="14"/>
        <v>0</v>
      </c>
      <c r="K141" s="49">
        <f t="shared" si="13"/>
        <v>0</v>
      </c>
    </row>
    <row r="142" spans="1:13" x14ac:dyDescent="0.25">
      <c r="A142" s="35" t="s">
        <v>70</v>
      </c>
      <c r="B142" s="3">
        <v>60</v>
      </c>
      <c r="C142" s="40">
        <v>610</v>
      </c>
      <c r="D142" s="54"/>
      <c r="E142" s="41">
        <v>9351</v>
      </c>
      <c r="F142" s="41"/>
      <c r="G142" s="41"/>
      <c r="H142" s="41">
        <f t="shared" si="14"/>
        <v>9351</v>
      </c>
      <c r="K142" s="41">
        <f t="shared" ref="K142:K150" si="15">H142+I142+J142</f>
        <v>9351</v>
      </c>
    </row>
    <row r="143" spans="1:13" x14ac:dyDescent="0.25">
      <c r="A143" s="42" t="s">
        <v>34</v>
      </c>
      <c r="B143" s="3"/>
      <c r="C143" s="3"/>
      <c r="D143" s="54"/>
      <c r="E143" s="44">
        <v>3401</v>
      </c>
      <c r="F143" s="44"/>
      <c r="G143" s="44"/>
      <c r="H143" s="44">
        <f t="shared" si="14"/>
        <v>3401</v>
      </c>
      <c r="K143" s="44">
        <f t="shared" si="15"/>
        <v>3401</v>
      </c>
    </row>
    <row r="144" spans="1:13" x14ac:dyDescent="0.25">
      <c r="A144" s="42" t="s">
        <v>37</v>
      </c>
      <c r="B144" s="3"/>
      <c r="C144" s="3"/>
      <c r="D144" s="54"/>
      <c r="E144" s="45">
        <v>5950</v>
      </c>
      <c r="F144" s="45"/>
      <c r="G144" s="45"/>
      <c r="H144" s="45">
        <f t="shared" si="14"/>
        <v>5950</v>
      </c>
      <c r="K144" s="45">
        <f t="shared" si="15"/>
        <v>5950</v>
      </c>
    </row>
    <row r="145" spans="1:13" x14ac:dyDescent="0.25">
      <c r="A145" s="48"/>
      <c r="B145" s="3"/>
      <c r="C145" s="3"/>
      <c r="D145" s="54"/>
      <c r="E145" s="49"/>
      <c r="F145" s="49"/>
      <c r="G145" s="49"/>
      <c r="H145" s="49">
        <f t="shared" si="14"/>
        <v>0</v>
      </c>
      <c r="K145" s="49">
        <f t="shared" si="15"/>
        <v>0</v>
      </c>
    </row>
    <row r="146" spans="1:13" ht="15.75" x14ac:dyDescent="0.25">
      <c r="A146" s="35" t="s">
        <v>27</v>
      </c>
      <c r="B146" s="69"/>
      <c r="C146" s="69"/>
      <c r="D146" s="68"/>
      <c r="E146" s="70">
        <v>3763265</v>
      </c>
      <c r="F146" s="70"/>
      <c r="G146" s="70"/>
      <c r="H146" s="70">
        <f t="shared" si="14"/>
        <v>3763265</v>
      </c>
      <c r="K146" s="70">
        <f t="shared" si="15"/>
        <v>3763265</v>
      </c>
    </row>
    <row r="147" spans="1:13" x14ac:dyDescent="0.25">
      <c r="A147" s="2" t="s">
        <v>27</v>
      </c>
      <c r="B147" s="3">
        <v>10</v>
      </c>
      <c r="C147" s="3">
        <v>601</v>
      </c>
      <c r="D147" s="69"/>
      <c r="E147" s="45">
        <v>2653575</v>
      </c>
      <c r="F147" s="45"/>
      <c r="G147" s="45"/>
      <c r="H147" s="45">
        <f t="shared" si="14"/>
        <v>2653575</v>
      </c>
      <c r="K147" s="45">
        <f t="shared" si="15"/>
        <v>2653575</v>
      </c>
    </row>
    <row r="148" spans="1:13" x14ac:dyDescent="0.25">
      <c r="A148" s="2" t="s">
        <v>71</v>
      </c>
      <c r="B148" s="3">
        <v>10</v>
      </c>
      <c r="C148" s="3">
        <v>601</v>
      </c>
      <c r="D148" s="3" t="s">
        <v>56</v>
      </c>
      <c r="E148" s="45">
        <v>194896</v>
      </c>
      <c r="F148" s="45"/>
      <c r="G148" s="45"/>
      <c r="H148" s="45">
        <f t="shared" si="14"/>
        <v>194896</v>
      </c>
      <c r="K148" s="45">
        <f t="shared" si="15"/>
        <v>194896</v>
      </c>
    </row>
    <row r="149" spans="1:13" x14ac:dyDescent="0.25">
      <c r="A149" s="2" t="s">
        <v>61</v>
      </c>
      <c r="B149" s="3">
        <v>40</v>
      </c>
      <c r="C149" s="3">
        <v>601</v>
      </c>
      <c r="D149" s="40"/>
      <c r="E149" s="45">
        <v>879594</v>
      </c>
      <c r="F149" s="45"/>
      <c r="G149" s="45"/>
      <c r="H149" s="45">
        <f t="shared" si="14"/>
        <v>879594</v>
      </c>
      <c r="K149" s="45">
        <f t="shared" si="15"/>
        <v>879594</v>
      </c>
    </row>
    <row r="150" spans="1:13" x14ac:dyDescent="0.25">
      <c r="A150" s="2" t="s">
        <v>61</v>
      </c>
      <c r="B150" s="3">
        <v>40</v>
      </c>
      <c r="C150" s="3">
        <v>601002</v>
      </c>
      <c r="D150" s="40" t="s">
        <v>39</v>
      </c>
      <c r="E150" s="45">
        <v>35200</v>
      </c>
      <c r="F150" s="45"/>
      <c r="G150" s="45"/>
      <c r="H150" s="45">
        <f t="shared" si="14"/>
        <v>35200</v>
      </c>
      <c r="K150" s="45">
        <f t="shared" si="15"/>
        <v>35200</v>
      </c>
    </row>
    <row r="151" spans="1:13" x14ac:dyDescent="0.25">
      <c r="A151" s="7"/>
      <c r="B151" s="19"/>
      <c r="C151" s="19"/>
      <c r="D151" s="7"/>
      <c r="E151" s="7"/>
      <c r="F151" s="7"/>
      <c r="G151" s="7"/>
      <c r="H151" s="7">
        <f t="shared" si="14"/>
        <v>0</v>
      </c>
    </row>
    <row r="152" spans="1:13" x14ac:dyDescent="0.25">
      <c r="H152">
        <f t="shared" si="14"/>
        <v>0</v>
      </c>
    </row>
    <row r="153" spans="1:13" s="74" customFormat="1" ht="18.75" x14ac:dyDescent="0.3">
      <c r="A153" s="18" t="s">
        <v>72</v>
      </c>
      <c r="B153" s="86"/>
      <c r="C153" s="86"/>
      <c r="D153" s="87"/>
      <c r="E153" s="20">
        <v>642973</v>
      </c>
      <c r="F153" s="20"/>
      <c r="G153" s="20"/>
      <c r="H153" s="20">
        <f t="shared" si="14"/>
        <v>642973</v>
      </c>
      <c r="I153" s="20">
        <v>-6810</v>
      </c>
      <c r="J153" s="20">
        <v>55453</v>
      </c>
      <c r="K153" s="20">
        <f>H153+I153+J153</f>
        <v>691616</v>
      </c>
    </row>
    <row r="154" spans="1:13" ht="17.25" x14ac:dyDescent="0.3">
      <c r="A154" s="18" t="s">
        <v>12</v>
      </c>
      <c r="B154" s="19"/>
      <c r="C154" s="19"/>
      <c r="D154" s="7"/>
      <c r="E154" s="20">
        <v>642973</v>
      </c>
      <c r="F154" s="20"/>
      <c r="G154" s="20"/>
      <c r="H154" s="20">
        <f t="shared" si="14"/>
        <v>642973</v>
      </c>
      <c r="I154" s="20">
        <v>-6810</v>
      </c>
      <c r="J154" s="20">
        <v>55453</v>
      </c>
      <c r="K154" s="20">
        <f t="shared" ref="K154:K184" si="16">H154+I154+J154</f>
        <v>691616</v>
      </c>
    </row>
    <row r="155" spans="1:13" ht="15.75" x14ac:dyDescent="0.25">
      <c r="A155" s="23" t="s">
        <v>17</v>
      </c>
      <c r="B155" s="19"/>
      <c r="C155" s="19"/>
      <c r="D155" s="7"/>
      <c r="E155" s="24">
        <v>624729</v>
      </c>
      <c r="F155" s="24"/>
      <c r="G155" s="24"/>
      <c r="H155" s="24">
        <f t="shared" si="14"/>
        <v>624729</v>
      </c>
      <c r="I155" s="24">
        <v>-6810</v>
      </c>
      <c r="J155" s="24">
        <v>55453</v>
      </c>
      <c r="K155" s="24">
        <f t="shared" si="16"/>
        <v>673372</v>
      </c>
    </row>
    <row r="156" spans="1:13" ht="15.75" x14ac:dyDescent="0.25">
      <c r="A156" s="21" t="s">
        <v>27</v>
      </c>
      <c r="B156" s="19"/>
      <c r="C156" s="19"/>
      <c r="D156" s="7"/>
      <c r="E156" s="22">
        <v>18244</v>
      </c>
      <c r="F156" s="22"/>
      <c r="G156" s="22"/>
      <c r="H156" s="22">
        <f t="shared" si="14"/>
        <v>18244</v>
      </c>
      <c r="K156" s="22">
        <f t="shared" si="16"/>
        <v>18244</v>
      </c>
      <c r="M156" s="10"/>
    </row>
    <row r="157" spans="1:13" x14ac:dyDescent="0.25">
      <c r="A157" s="7"/>
      <c r="B157" s="19"/>
      <c r="C157" s="19"/>
      <c r="D157" s="7"/>
      <c r="E157" s="7"/>
      <c r="F157" s="7"/>
      <c r="G157" s="7"/>
      <c r="H157" s="7">
        <f t="shared" si="14"/>
        <v>0</v>
      </c>
      <c r="K157" s="7">
        <f t="shared" si="16"/>
        <v>0</v>
      </c>
    </row>
    <row r="158" spans="1:13" x14ac:dyDescent="0.25">
      <c r="A158" s="25" t="s">
        <v>47</v>
      </c>
      <c r="B158" s="26"/>
      <c r="C158" s="26"/>
      <c r="D158" s="27"/>
      <c r="E158" s="28">
        <v>550566</v>
      </c>
      <c r="F158" s="28"/>
      <c r="G158" s="28"/>
      <c r="H158" s="28">
        <f t="shared" si="14"/>
        <v>550566</v>
      </c>
      <c r="K158" s="28">
        <f t="shared" si="16"/>
        <v>550566</v>
      </c>
    </row>
    <row r="159" spans="1:13" x14ac:dyDescent="0.25">
      <c r="A159" s="29" t="s">
        <v>73</v>
      </c>
      <c r="B159" s="19">
        <v>10</v>
      </c>
      <c r="C159" s="19">
        <v>50</v>
      </c>
      <c r="D159" s="19" t="s">
        <v>74</v>
      </c>
      <c r="E159" s="30">
        <v>550566</v>
      </c>
      <c r="F159" s="30"/>
      <c r="G159" s="30"/>
      <c r="H159" s="30">
        <f t="shared" si="14"/>
        <v>550566</v>
      </c>
      <c r="K159" s="30">
        <f t="shared" si="16"/>
        <v>550566</v>
      </c>
    </row>
    <row r="160" spans="1:13" x14ac:dyDescent="0.25">
      <c r="A160" s="7"/>
      <c r="B160" s="19"/>
      <c r="C160" s="19"/>
      <c r="D160" s="7"/>
      <c r="E160" s="7"/>
      <c r="F160" s="7"/>
      <c r="G160" s="7"/>
      <c r="H160" s="7">
        <f t="shared" si="14"/>
        <v>0</v>
      </c>
      <c r="K160" s="7">
        <f t="shared" si="16"/>
        <v>0</v>
      </c>
    </row>
    <row r="161" spans="1:11" x14ac:dyDescent="0.25">
      <c r="A161" s="25" t="s">
        <v>53</v>
      </c>
      <c r="B161" s="26"/>
      <c r="C161" s="26"/>
      <c r="D161" s="27"/>
      <c r="E161" s="28">
        <v>74163</v>
      </c>
      <c r="F161" s="28"/>
      <c r="G161" s="28"/>
      <c r="H161" s="28">
        <f t="shared" si="14"/>
        <v>74163</v>
      </c>
      <c r="I161" s="84">
        <f t="shared" ref="I161:J161" si="17">I162+I163+I164+I165</f>
        <v>-6810</v>
      </c>
      <c r="J161" s="84">
        <f t="shared" si="17"/>
        <v>55453</v>
      </c>
      <c r="K161" s="28">
        <f t="shared" si="16"/>
        <v>122806</v>
      </c>
    </row>
    <row r="162" spans="1:11" x14ac:dyDescent="0.25">
      <c r="A162" s="29" t="s">
        <v>75</v>
      </c>
      <c r="B162" s="19">
        <v>20</v>
      </c>
      <c r="C162" s="19">
        <v>55</v>
      </c>
      <c r="D162" s="19"/>
      <c r="E162" s="30">
        <v>74163</v>
      </c>
      <c r="F162" s="30"/>
      <c r="G162" s="30"/>
      <c r="H162" s="30">
        <f t="shared" ref="H162:H184" si="18">E162+F162+G162</f>
        <v>74163</v>
      </c>
      <c r="I162" s="85">
        <v>-6810</v>
      </c>
      <c r="J162" s="85">
        <v>55453</v>
      </c>
      <c r="K162" s="30">
        <f t="shared" si="16"/>
        <v>122806</v>
      </c>
    </row>
    <row r="163" spans="1:11" x14ac:dyDescent="0.25">
      <c r="A163" s="7"/>
      <c r="B163" s="19"/>
      <c r="C163" s="19"/>
      <c r="D163" s="7"/>
      <c r="E163" s="7"/>
      <c r="F163" s="7"/>
      <c r="G163" s="7"/>
      <c r="H163" s="7">
        <f t="shared" si="18"/>
        <v>0</v>
      </c>
      <c r="K163" s="30">
        <f t="shared" si="16"/>
        <v>0</v>
      </c>
    </row>
    <row r="164" spans="1:11" x14ac:dyDescent="0.25">
      <c r="A164" s="25" t="s">
        <v>27</v>
      </c>
      <c r="B164" s="19">
        <v>10</v>
      </c>
      <c r="C164" s="19">
        <v>601</v>
      </c>
      <c r="D164" s="31"/>
      <c r="E164" s="28">
        <v>18244</v>
      </c>
      <c r="F164" s="28"/>
      <c r="G164" s="28"/>
      <c r="H164" s="28">
        <f t="shared" si="18"/>
        <v>18244</v>
      </c>
      <c r="K164" s="30">
        <f t="shared" si="16"/>
        <v>18244</v>
      </c>
    </row>
    <row r="165" spans="1:11" x14ac:dyDescent="0.25">
      <c r="H165">
        <f t="shared" si="18"/>
        <v>0</v>
      </c>
      <c r="K165" s="30">
        <f t="shared" si="16"/>
        <v>0</v>
      </c>
    </row>
    <row r="166" spans="1:11" x14ac:dyDescent="0.25">
      <c r="H166">
        <f t="shared" si="18"/>
        <v>0</v>
      </c>
      <c r="K166" s="30">
        <f t="shared" si="16"/>
        <v>0</v>
      </c>
    </row>
    <row r="167" spans="1:11" s="74" customFormat="1" ht="18.75" x14ac:dyDescent="0.3">
      <c r="A167" s="18" t="s">
        <v>76</v>
      </c>
      <c r="B167" s="86"/>
      <c r="C167" s="86"/>
      <c r="D167" s="87"/>
      <c r="E167" s="20">
        <v>1519201</v>
      </c>
      <c r="F167" s="20"/>
      <c r="G167" s="20"/>
      <c r="H167" s="20">
        <f t="shared" si="18"/>
        <v>1519201</v>
      </c>
      <c r="I167" s="20">
        <v>-111167</v>
      </c>
      <c r="J167" s="20">
        <v>294193</v>
      </c>
      <c r="K167" s="20">
        <f t="shared" si="16"/>
        <v>1702227</v>
      </c>
    </row>
    <row r="168" spans="1:11" ht="17.25" x14ac:dyDescent="0.3">
      <c r="A168" s="18" t="s">
        <v>12</v>
      </c>
      <c r="B168" s="19"/>
      <c r="C168" s="19"/>
      <c r="D168" s="7"/>
      <c r="E168" s="20">
        <v>1448027</v>
      </c>
      <c r="F168" s="20"/>
      <c r="G168" s="20"/>
      <c r="H168" s="20">
        <f t="shared" si="18"/>
        <v>1448027</v>
      </c>
      <c r="I168" s="20">
        <v>-53000</v>
      </c>
      <c r="J168" s="20">
        <v>278853</v>
      </c>
      <c r="K168" s="20">
        <f t="shared" si="16"/>
        <v>1673880</v>
      </c>
    </row>
    <row r="169" spans="1:11" ht="15.75" x14ac:dyDescent="0.25">
      <c r="A169" s="23" t="s">
        <v>14</v>
      </c>
      <c r="B169" s="19"/>
      <c r="C169" s="19"/>
      <c r="D169" s="7"/>
      <c r="E169" s="24">
        <v>1157800</v>
      </c>
      <c r="F169" s="24"/>
      <c r="G169" s="24"/>
      <c r="H169" s="24">
        <f t="shared" si="18"/>
        <v>1157800</v>
      </c>
      <c r="I169" s="24">
        <v>-53000</v>
      </c>
      <c r="J169" s="24">
        <v>278853</v>
      </c>
      <c r="K169" s="24">
        <f t="shared" si="16"/>
        <v>1383653</v>
      </c>
    </row>
    <row r="170" spans="1:11" ht="15.75" x14ac:dyDescent="0.25">
      <c r="A170" s="21" t="s">
        <v>27</v>
      </c>
      <c r="B170" s="26"/>
      <c r="C170" s="26"/>
      <c r="D170" s="27"/>
      <c r="E170" s="22">
        <v>290227</v>
      </c>
      <c r="F170" s="22"/>
      <c r="G170" s="22"/>
      <c r="H170" s="22">
        <f t="shared" si="18"/>
        <v>290227</v>
      </c>
      <c r="I170" s="22"/>
      <c r="J170" s="22"/>
      <c r="K170" s="22">
        <f t="shared" si="16"/>
        <v>290227</v>
      </c>
    </row>
    <row r="171" spans="1:11" ht="17.25" x14ac:dyDescent="0.3">
      <c r="A171" s="18" t="s">
        <v>28</v>
      </c>
      <c r="B171" s="26"/>
      <c r="C171" s="26"/>
      <c r="D171" s="27"/>
      <c r="E171" s="20">
        <v>71174</v>
      </c>
      <c r="F171" s="20"/>
      <c r="G171" s="20"/>
      <c r="H171" s="20">
        <f t="shared" si="18"/>
        <v>71174</v>
      </c>
      <c r="I171" s="20">
        <v>-58167</v>
      </c>
      <c r="J171" s="20">
        <v>15340</v>
      </c>
      <c r="K171" s="20">
        <f t="shared" si="16"/>
        <v>28347</v>
      </c>
    </row>
    <row r="172" spans="1:11" x14ac:dyDescent="0.25">
      <c r="A172" s="29" t="s">
        <v>29</v>
      </c>
      <c r="B172" s="19"/>
      <c r="C172" s="19"/>
      <c r="D172" s="7"/>
      <c r="E172" s="30">
        <v>12884</v>
      </c>
      <c r="F172" s="30"/>
      <c r="G172" s="30"/>
      <c r="H172" s="30">
        <f t="shared" si="18"/>
        <v>12884</v>
      </c>
      <c r="I172" s="30"/>
      <c r="J172" s="30"/>
      <c r="K172" s="30">
        <f t="shared" si="16"/>
        <v>12884</v>
      </c>
    </row>
    <row r="173" spans="1:11" ht="15.75" x14ac:dyDescent="0.25">
      <c r="A173" s="23"/>
      <c r="B173" s="19"/>
      <c r="C173" s="19"/>
      <c r="D173" s="7"/>
      <c r="E173" s="7"/>
      <c r="F173" s="7"/>
      <c r="G173" s="7"/>
      <c r="H173" s="7">
        <f t="shared" si="18"/>
        <v>0</v>
      </c>
      <c r="I173" s="7"/>
      <c r="J173" s="7"/>
      <c r="K173" s="7">
        <f t="shared" si="16"/>
        <v>0</v>
      </c>
    </row>
    <row r="174" spans="1:11" x14ac:dyDescent="0.25">
      <c r="A174" s="25" t="s">
        <v>47</v>
      </c>
      <c r="B174" s="19">
        <v>20</v>
      </c>
      <c r="C174" s="19">
        <v>50</v>
      </c>
      <c r="D174" s="27"/>
      <c r="E174" s="28">
        <v>142000</v>
      </c>
      <c r="F174" s="28"/>
      <c r="G174" s="28"/>
      <c r="H174" s="28">
        <f t="shared" si="18"/>
        <v>142000</v>
      </c>
      <c r="I174" s="28">
        <v>0</v>
      </c>
      <c r="J174" s="28">
        <v>278853</v>
      </c>
      <c r="K174" s="28">
        <f t="shared" si="16"/>
        <v>420853</v>
      </c>
    </row>
    <row r="175" spans="1:11" x14ac:dyDescent="0.25">
      <c r="A175" s="7"/>
      <c r="B175" s="19"/>
      <c r="C175" s="19"/>
      <c r="D175" s="7"/>
      <c r="E175" s="7"/>
      <c r="F175" s="7"/>
      <c r="G175" s="7"/>
      <c r="H175" s="7">
        <f t="shared" si="18"/>
        <v>0</v>
      </c>
      <c r="I175" s="7"/>
      <c r="J175" s="7"/>
      <c r="K175" s="7">
        <f t="shared" si="16"/>
        <v>0</v>
      </c>
    </row>
    <row r="176" spans="1:11" x14ac:dyDescent="0.25">
      <c r="A176" s="25" t="s">
        <v>53</v>
      </c>
      <c r="B176" s="26"/>
      <c r="C176" s="26"/>
      <c r="D176" s="27"/>
      <c r="E176" s="28">
        <v>1015800</v>
      </c>
      <c r="F176" s="28"/>
      <c r="G176" s="28"/>
      <c r="H176" s="28">
        <f t="shared" si="18"/>
        <v>1015800</v>
      </c>
      <c r="I176" s="28">
        <v>-53000</v>
      </c>
      <c r="J176" s="28">
        <v>0</v>
      </c>
      <c r="K176" s="28">
        <f t="shared" si="16"/>
        <v>962800</v>
      </c>
    </row>
    <row r="177" spans="1:11" x14ac:dyDescent="0.25">
      <c r="A177" s="29" t="s">
        <v>75</v>
      </c>
      <c r="B177" s="19">
        <v>20</v>
      </c>
      <c r="C177" s="19">
        <v>55</v>
      </c>
      <c r="D177" s="19"/>
      <c r="E177" s="30">
        <v>1015800</v>
      </c>
      <c r="F177" s="30"/>
      <c r="G177" s="30"/>
      <c r="H177" s="30">
        <f t="shared" si="18"/>
        <v>1015800</v>
      </c>
      <c r="I177" s="30">
        <v>-53000</v>
      </c>
      <c r="J177" s="30"/>
      <c r="K177" s="30">
        <f t="shared" si="16"/>
        <v>962800</v>
      </c>
    </row>
    <row r="178" spans="1:11" x14ac:dyDescent="0.25">
      <c r="A178" s="7"/>
      <c r="B178" s="19"/>
      <c r="C178" s="19"/>
      <c r="D178" s="7"/>
      <c r="E178" s="7"/>
      <c r="F178" s="7"/>
      <c r="G178" s="7"/>
      <c r="H178" s="7">
        <f t="shared" si="18"/>
        <v>0</v>
      </c>
      <c r="I178" s="7"/>
      <c r="J178" s="7"/>
      <c r="K178" s="7">
        <f t="shared" si="16"/>
        <v>0</v>
      </c>
    </row>
    <row r="179" spans="1:11" x14ac:dyDescent="0.25">
      <c r="A179" s="25" t="s">
        <v>27</v>
      </c>
      <c r="B179" s="19"/>
      <c r="C179" s="19"/>
      <c r="D179" s="31"/>
      <c r="E179" s="28">
        <v>290227</v>
      </c>
      <c r="F179" s="28"/>
      <c r="G179" s="28"/>
      <c r="H179" s="28">
        <f t="shared" si="18"/>
        <v>290227</v>
      </c>
      <c r="I179" s="28"/>
      <c r="J179" s="28"/>
      <c r="K179" s="28">
        <f t="shared" si="16"/>
        <v>290227</v>
      </c>
    </row>
    <row r="180" spans="1:11" x14ac:dyDescent="0.25">
      <c r="A180" s="32" t="s">
        <v>77</v>
      </c>
      <c r="B180" s="19">
        <v>10</v>
      </c>
      <c r="C180" s="19">
        <v>601</v>
      </c>
      <c r="D180" s="31"/>
      <c r="E180" s="30">
        <v>290227</v>
      </c>
      <c r="F180" s="30"/>
      <c r="G180" s="30"/>
      <c r="H180" s="30">
        <f t="shared" si="18"/>
        <v>290227</v>
      </c>
      <c r="I180" s="30"/>
      <c r="J180" s="30"/>
      <c r="K180" s="30">
        <f t="shared" si="16"/>
        <v>290227</v>
      </c>
    </row>
    <row r="181" spans="1:11" x14ac:dyDescent="0.25">
      <c r="A181" s="7"/>
      <c r="B181" s="19"/>
      <c r="C181" s="19"/>
      <c r="D181" s="7"/>
      <c r="E181" s="7"/>
      <c r="F181" s="7"/>
      <c r="G181" s="7"/>
      <c r="H181" s="7">
        <f t="shared" si="18"/>
        <v>0</v>
      </c>
      <c r="I181" s="7"/>
      <c r="J181" s="7"/>
      <c r="K181" s="7">
        <f t="shared" si="16"/>
        <v>0</v>
      </c>
    </row>
    <row r="182" spans="1:11" x14ac:dyDescent="0.25">
      <c r="A182" s="25" t="s">
        <v>78</v>
      </c>
      <c r="B182" s="26"/>
      <c r="C182" s="26"/>
      <c r="D182" s="27"/>
      <c r="E182" s="28">
        <v>71174</v>
      </c>
      <c r="F182" s="28"/>
      <c r="G182" s="28"/>
      <c r="H182" s="28">
        <f t="shared" si="18"/>
        <v>71174</v>
      </c>
      <c r="I182" s="28">
        <v>-58167</v>
      </c>
      <c r="J182" s="28">
        <v>15340</v>
      </c>
      <c r="K182" s="28">
        <f t="shared" si="16"/>
        <v>28347</v>
      </c>
    </row>
    <row r="183" spans="1:11" x14ac:dyDescent="0.25">
      <c r="A183" s="29" t="s">
        <v>78</v>
      </c>
      <c r="B183" s="19">
        <v>20</v>
      </c>
      <c r="C183" s="19">
        <v>15</v>
      </c>
      <c r="D183" s="19" t="s">
        <v>79</v>
      </c>
      <c r="E183" s="30">
        <v>58290</v>
      </c>
      <c r="F183" s="30"/>
      <c r="G183" s="30"/>
      <c r="H183" s="30">
        <f t="shared" si="18"/>
        <v>58290</v>
      </c>
      <c r="I183" s="30">
        <v>-58167</v>
      </c>
      <c r="J183" s="30">
        <v>15340</v>
      </c>
      <c r="K183" s="30">
        <f t="shared" si="16"/>
        <v>15463</v>
      </c>
    </row>
    <row r="184" spans="1:11" x14ac:dyDescent="0.25">
      <c r="A184" s="32" t="s">
        <v>80</v>
      </c>
      <c r="B184" s="19">
        <v>10</v>
      </c>
      <c r="C184" s="19">
        <v>601002</v>
      </c>
      <c r="D184" s="19"/>
      <c r="E184" s="30">
        <v>12884</v>
      </c>
      <c r="F184" s="30"/>
      <c r="G184" s="30"/>
      <c r="H184" s="30">
        <f t="shared" si="18"/>
        <v>12884</v>
      </c>
      <c r="I184" s="30"/>
      <c r="J184" s="30"/>
      <c r="K184" s="30">
        <f t="shared" si="16"/>
        <v>12884</v>
      </c>
    </row>
  </sheetData>
  <mergeCells count="1">
    <mergeCell ref="B134:C1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269C11-EA85-4959-BD41-40FF96ED0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1B2D6F-D8A7-4C08-8934-71291C2A4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B2F9C8-958A-407F-811D-5763760470DF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1.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Rentik - JUSTDIGI</dc:creator>
  <cp:keywords/>
  <dc:description/>
  <cp:lastModifiedBy>Riina Senipalu - JUSTDIGI</cp:lastModifiedBy>
  <cp:revision/>
  <dcterms:created xsi:type="dcterms:W3CDTF">2024-12-23T05:46:41Z</dcterms:created>
  <dcterms:modified xsi:type="dcterms:W3CDTF">2025-05-20T13:23:02Z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2024-12-23T06:05:00Z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03340302-37e4-44d7-a0cb-38ee5755dba5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0x010100FF1A86EA2495854796F0D23C3EC2220B</vt:lpwstr>
  </property>
  <property fmtid="{D5CDD505-2E9C-101B-9397-08002B2CF9AE}" pid="10" name="MediaServiceImageTags">
    <vt:lpwstr/>
  </property>
</Properties>
</file>